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Табл.№1'!$D$1:$L$215</definedName>
  </definedNames>
  <calcPr fullCalcOnLoad="1"/>
</workbook>
</file>

<file path=xl/sharedStrings.xml><?xml version="1.0" encoding="utf-8"?>
<sst xmlns="http://schemas.openxmlformats.org/spreadsheetml/2006/main" count="645" uniqueCount="267">
  <si>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</si>
  <si>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</si>
  <si>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</si>
  <si>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</si>
  <si>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</si>
  <si>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</si>
  <si>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</si>
  <si>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</si>
  <si>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</si>
  <si>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</si>
  <si>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</si>
  <si>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</si>
  <si>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</si>
  <si>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</si>
  <si>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</si>
  <si>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</si>
  <si>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</si>
  <si>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</si>
  <si>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</si>
  <si>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</si>
  <si>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</si>
  <si>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</si>
  <si>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</si>
  <si>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</si>
  <si>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</si>
  <si>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</si>
  <si>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</si>
  <si>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</si>
  <si>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</si>
  <si>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</si>
  <si>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</si>
  <si>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</si>
  <si>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</si>
  <si>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</si>
  <si>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</si>
  <si>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</si>
  <si>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</si>
  <si>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</si>
  <si>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</si>
  <si>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</si>
  <si>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</si>
  <si>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</si>
  <si>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Ведомственная целевая программа "Основные направления сохранения и развития культуры и искусства ТСП"</t>
  </si>
  <si>
    <t>другие бюджеты бюджетной системы   (руб.)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</si>
  <si>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</si>
  <si>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</si>
  <si>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</si>
  <si>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</si>
  <si>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</si>
  <si>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</si>
  <si>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</si>
  <si>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</si>
  <si>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</si>
  <si>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</si>
  <si>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</si>
  <si>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</si>
  <si>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</si>
  <si>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</si>
  <si>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05.1.00.00000</t>
  </si>
  <si>
    <t>05.1.01.49010</t>
  </si>
  <si>
    <t>Переселение граждан из жилищного фонда, признанного непригодным для проживания, и (или) с высоким уровнем износа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</si>
  <si>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</si>
  <si>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</si>
  <si>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</si>
  <si>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</si>
  <si>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</si>
  <si>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</si>
  <si>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</si>
  <si>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</si>
  <si>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</si>
  <si>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</si>
  <si>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</si>
  <si>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</si>
  <si>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</si>
  <si>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</si>
  <si>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</si>
  <si>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</si>
  <si>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</si>
  <si>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</si>
  <si>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</si>
  <si>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</si>
  <si>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</si>
  <si>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</si>
  <si>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</si>
  <si>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</si>
  <si>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</si>
  <si>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</si>
  <si>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</si>
  <si>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</si>
  <si>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</si>
  <si>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</si>
  <si>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</si>
  <si>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</si>
  <si>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</si>
  <si>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</si>
  <si>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</si>
  <si>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</si>
  <si>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</si>
  <si>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</si>
  <si>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</si>
  <si>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</si>
  <si>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</si>
  <si>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</si>
  <si>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</si>
  <si>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</si>
  <si>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</si>
  <si>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</si>
  <si>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</si>
  <si>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</si>
  <si>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</si>
  <si>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</si>
  <si>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</si>
  <si>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</si>
  <si>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</si>
  <si>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</si>
  <si>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</si>
  <si>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</si>
  <si>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</si>
  <si>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</si>
  <si>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</si>
  <si>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</si>
  <si>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</si>
  <si>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</si>
  <si>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</si>
  <si>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</si>
  <si>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</si>
  <si>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</si>
  <si>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</si>
  <si>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</si>
  <si>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</si>
  <si>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</si>
  <si>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</si>
  <si>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</si>
  <si>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</si>
  <si>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</si>
  <si>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</si>
  <si>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</si>
  <si>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</si>
  <si>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</si>
  <si>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</si>
  <si>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</si>
  <si>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</si>
  <si>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</si>
  <si>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</si>
  <si>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</si>
  <si>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</si>
  <si>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</si>
  <si>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</si>
  <si>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</si>
  <si>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</si>
  <si>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</si>
  <si>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</si>
  <si>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</si>
  <si>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</si>
  <si>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</si>
  <si>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</si>
  <si>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</si>
  <si>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</si>
  <si>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</si>
  <si>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</si>
  <si>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</si>
  <si>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</si>
  <si>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</si>
  <si>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</si>
  <si>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</si>
  <si>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</si>
  <si>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</si>
  <si>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</si>
  <si>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</si>
  <si>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</si>
  <si>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</si>
  <si>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</si>
  <si>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</si>
  <si>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</si>
  <si>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</si>
  <si>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</si>
  <si>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</si>
  <si>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</si>
  <si>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</si>
  <si>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</si>
  <si>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</si>
  <si>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</si>
  <si>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</si>
  <si>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</si>
  <si>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</si>
  <si>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</si>
  <si>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</si>
  <si>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</si>
  <si>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</si>
  <si>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</si>
  <si>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</si>
  <si>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</si>
  <si>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</si>
  <si>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11.1.05.00000</t>
  </si>
  <si>
    <t>11.1.06.00000</t>
  </si>
  <si>
    <t>11.1.06.49470</t>
  </si>
  <si>
    <t xml:space="preserve">Организация работы по молодежной политике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</si>
  <si>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</si>
  <si>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</si>
  <si>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14.1.01.49430</t>
  </si>
  <si>
    <t>Содержание газового оборудования</t>
  </si>
  <si>
    <t>14.1.02.49280</t>
  </si>
  <si>
    <t>14.1.01.49450</t>
  </si>
  <si>
    <t>Муниципальная программа "Развитие культуры, искусства и народного
 творчества Туношенского сельского поселения
"</t>
  </si>
  <si>
    <t>11.1.01.49520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</si>
  <si>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</si>
  <si>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</si>
  <si>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</si>
  <si>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</si>
  <si>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</si>
  <si>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</si>
  <si>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</si>
  <si>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</si>
  <si>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</si>
  <si>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</si>
  <si>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</si>
  <si>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</si>
  <si>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</si>
  <si>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</si>
  <si>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</si>
  <si>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</si>
  <si>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</si>
  <si>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</si>
  <si>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</si>
  <si>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11.1.05.49540</t>
  </si>
  <si>
    <t xml:space="preserve">Межбюджетный трансферт на передачу осуществления части полномочий в сфере молодежной политики </t>
  </si>
  <si>
    <t>05.2.01.L4970</t>
  </si>
  <si>
    <t>Дефицит/профицит</t>
  </si>
  <si>
    <t>Субсидия на повышение оплаты труда работников муниципальных учреждений в сфере культуры</t>
  </si>
  <si>
    <t>11.1.01.75900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</si>
  <si>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</si>
  <si>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</si>
  <si>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</si>
  <si>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</si>
  <si>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</si>
  <si>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</si>
  <si>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</si>
  <si>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</si>
  <si>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</si>
  <si>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</si>
  <si>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</si>
  <si>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</si>
  <si>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</si>
  <si>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</si>
  <si>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</si>
  <si>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</si>
  <si>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2020год</t>
  </si>
  <si>
    <t>14.5.F2.55550</t>
  </si>
  <si>
    <t xml:space="preserve">Расходы на формирование современной городской среды 
</t>
  </si>
  <si>
    <t>Реализация мероприятий инициативного бюджетирования на территории Ярославской области (поддержка местных инициатив)</t>
  </si>
  <si>
    <t>14.5.01.45350</t>
  </si>
  <si>
    <t>14.5.01.75350</t>
  </si>
  <si>
    <t>Субсидия на реализацию мероприятий по борьбе с борщивиком</t>
  </si>
  <si>
    <t>14.1.03.76900</t>
  </si>
  <si>
    <t>12.1.02.10710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</si>
  <si>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</si>
  <si>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14.1.03.46900</t>
  </si>
  <si>
    <t>21.1.06.10110</t>
  </si>
  <si>
    <t>14.1.03.L5760</t>
  </si>
  <si>
    <t>Расходы на проведения мероприятий по благоустройству сельских территорий</t>
  </si>
  <si>
    <t>14.5.01.49490</t>
  </si>
  <si>
    <t>Обустройство парка</t>
  </si>
  <si>
    <t>14.5.01.49480</t>
  </si>
  <si>
    <t>Благоустройство дворов многоквартирных домов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</si>
  <si>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</si>
  <si>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14.1.03.10660</t>
  </si>
  <si>
    <t>Приложение 5 к решению       МС Туношенского СП                     от 25.12.2020  г.  № 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</si>
</sst>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3" fillId="0" borderId="10" xfId="53" applyFont="1" applyFill="1" applyBorder="1" applyProtection="1">
      <alignment/>
      <protection hidden="1"/>
    </xf>
    <xf numFmtId="0" fontId="14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3" xfId="53" applyNumberFormat="1" applyFont="1" applyFill="1" applyBorder="1" applyAlignment="1" applyProtection="1">
      <alignment horizontal="center" vertical="top"/>
      <protection hidden="1"/>
    </xf>
    <xf numFmtId="172" fontId="14" fillId="37" borderId="13" xfId="53" applyNumberFormat="1" applyFont="1" applyFill="1" applyBorder="1" applyAlignment="1" applyProtection="1">
      <alignment horizontal="center" vertical="top"/>
      <protection hidden="1"/>
    </xf>
    <xf numFmtId="171" fontId="14" fillId="37" borderId="13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Font="1" applyFill="1">
      <alignment/>
      <protection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9" fillId="10" borderId="13" xfId="53" applyNumberFormat="1" applyFont="1" applyFill="1" applyBorder="1" applyAlignment="1" applyProtection="1">
      <alignment horizontal="center" vertical="top"/>
      <protection hidden="1"/>
    </xf>
    <xf numFmtId="172" fontId="9" fillId="10" borderId="13" xfId="53" applyNumberFormat="1" applyFont="1" applyFill="1" applyBorder="1" applyAlignment="1" applyProtection="1">
      <alignment horizontal="center" vertical="top"/>
      <protection hidden="1"/>
    </xf>
    <xf numFmtId="171" fontId="9" fillId="10" borderId="13" xfId="53" applyNumberFormat="1" applyFont="1" applyFill="1" applyBorder="1" applyAlignment="1" applyProtection="1">
      <alignment horizontal="right" vertical="top"/>
      <protection hidden="1"/>
    </xf>
    <xf numFmtId="173" fontId="8" fillId="35" borderId="13" xfId="53" applyNumberFormat="1" applyFont="1" applyFill="1" applyBorder="1" applyAlignment="1" applyProtection="1">
      <alignment/>
      <protection hidden="1" locked="0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13" fillId="0" borderId="15" xfId="53" applyNumberFormat="1" applyFont="1" applyFill="1" applyBorder="1" applyAlignment="1" applyProtection="1">
      <alignment horizontal="center" vertical="center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showGridLines="0" tabSelected="1" view="pageBreakPreview" zoomScaleSheetLayoutView="100" zoomScalePageLayoutView="0" workbookViewId="0" topLeftCell="A196">
      <selection activeCell="P209" sqref="P209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2" width="16.57421875" style="12" customWidth="1"/>
    <col min="13" max="16384" width="9.140625" style="5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45"/>
      <c r="I1" s="45"/>
      <c r="J1" s="45"/>
      <c r="K1" s="84" t="s">
        <v>266</v>
      </c>
      <c r="L1" s="84"/>
    </row>
    <row r="2" spans="1:12" ht="15" customHeight="1">
      <c r="A2" s="2"/>
      <c r="B2" s="2"/>
      <c r="C2" s="2"/>
      <c r="D2" s="2"/>
      <c r="E2" s="2"/>
      <c r="F2" s="2"/>
      <c r="G2" s="2"/>
      <c r="H2" s="45"/>
      <c r="I2" s="45"/>
      <c r="J2" s="45"/>
      <c r="K2" s="84"/>
      <c r="L2" s="84"/>
    </row>
    <row r="3" spans="1:12" ht="15" customHeight="1">
      <c r="A3" s="2"/>
      <c r="B3" s="2"/>
      <c r="C3" s="2"/>
      <c r="D3" s="2"/>
      <c r="E3" s="2"/>
      <c r="F3" s="2"/>
      <c r="G3" s="2"/>
      <c r="H3" s="44"/>
      <c r="I3" s="44"/>
      <c r="J3" s="45"/>
      <c r="K3" s="84"/>
      <c r="L3" s="84"/>
    </row>
    <row r="4" spans="1:12" ht="14.25" customHeight="1">
      <c r="A4" s="6"/>
      <c r="B4" s="6"/>
      <c r="C4" s="6"/>
      <c r="D4" s="6"/>
      <c r="E4" s="6"/>
      <c r="F4" s="6"/>
      <c r="G4" s="6"/>
      <c r="H4" s="13"/>
      <c r="I4" s="6"/>
      <c r="J4" s="11"/>
      <c r="K4" s="84"/>
      <c r="L4" s="84"/>
    </row>
    <row r="5" spans="1:12" ht="71.25" customHeight="1">
      <c r="A5" s="2"/>
      <c r="B5" s="85" t="s">
        <v>246</v>
      </c>
      <c r="C5" s="85"/>
      <c r="D5" s="85"/>
      <c r="E5" s="85"/>
      <c r="F5" s="85"/>
      <c r="G5" s="85"/>
      <c r="H5" s="85"/>
      <c r="I5" s="85"/>
      <c r="J5" s="85"/>
      <c r="K5" s="86"/>
      <c r="L5" s="86"/>
    </row>
    <row r="6" spans="1:12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  <c r="L6" s="11"/>
    </row>
    <row r="7" spans="1:12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43</v>
      </c>
      <c r="K7" s="41" t="s">
        <v>37</v>
      </c>
      <c r="L7" s="41" t="s">
        <v>38</v>
      </c>
    </row>
    <row r="8" spans="1:12" ht="12" customHeight="1">
      <c r="A8" s="2"/>
      <c r="B8" s="37"/>
      <c r="C8" s="37"/>
      <c r="D8" s="37"/>
      <c r="E8" s="38"/>
      <c r="F8" s="38"/>
      <c r="G8" s="15">
        <v>1</v>
      </c>
      <c r="H8" s="16" t="s">
        <v>39</v>
      </c>
      <c r="I8" s="15">
        <v>3</v>
      </c>
      <c r="J8" s="16">
        <v>4</v>
      </c>
      <c r="K8" s="16" t="s">
        <v>40</v>
      </c>
      <c r="L8" s="16" t="s">
        <v>41</v>
      </c>
    </row>
    <row r="9" spans="1:12" ht="33.75" customHeight="1">
      <c r="A9" s="1"/>
      <c r="B9" s="80" t="s">
        <v>29</v>
      </c>
      <c r="C9" s="80"/>
      <c r="D9" s="80"/>
      <c r="E9" s="80"/>
      <c r="F9" s="81"/>
      <c r="G9" s="17" t="s">
        <v>57</v>
      </c>
      <c r="H9" s="18" t="s">
        <v>56</v>
      </c>
      <c r="I9" s="19" t="s">
        <v>0</v>
      </c>
      <c r="J9" s="20">
        <f>J10+J14</f>
        <v>438182</v>
      </c>
      <c r="K9" s="20">
        <f>K10+K14</f>
        <v>104470</v>
      </c>
      <c r="L9" s="20">
        <f aca="true" t="shared" si="0" ref="L9:L22">J9+K9</f>
        <v>542652</v>
      </c>
    </row>
    <row r="10" spans="1:12" ht="45.75" customHeight="1">
      <c r="A10" s="1"/>
      <c r="B10" s="72" t="s">
        <v>28</v>
      </c>
      <c r="C10" s="72"/>
      <c r="D10" s="72"/>
      <c r="E10" s="72"/>
      <c r="F10" s="73"/>
      <c r="G10" s="21" t="s">
        <v>45</v>
      </c>
      <c r="H10" s="22" t="s">
        <v>58</v>
      </c>
      <c r="I10" s="23" t="s">
        <v>0</v>
      </c>
      <c r="J10" s="24">
        <f aca="true" t="shared" si="1" ref="J10:K12">J11</f>
        <v>0</v>
      </c>
      <c r="K10" s="24">
        <f t="shared" si="1"/>
        <v>0</v>
      </c>
      <c r="L10" s="24">
        <f t="shared" si="0"/>
        <v>0</v>
      </c>
    </row>
    <row r="11" spans="1:12" ht="54.75" customHeight="1">
      <c r="A11" s="1"/>
      <c r="B11" s="72" t="s">
        <v>28</v>
      </c>
      <c r="C11" s="72"/>
      <c r="D11" s="72"/>
      <c r="E11" s="72"/>
      <c r="F11" s="73"/>
      <c r="G11" s="48" t="s">
        <v>46</v>
      </c>
      <c r="H11" s="49" t="s">
        <v>58</v>
      </c>
      <c r="I11" s="50" t="s">
        <v>0</v>
      </c>
      <c r="J11" s="51">
        <f t="shared" si="1"/>
        <v>0</v>
      </c>
      <c r="K11" s="51">
        <f t="shared" si="1"/>
        <v>0</v>
      </c>
      <c r="L11" s="51">
        <f t="shared" si="0"/>
        <v>0</v>
      </c>
    </row>
    <row r="12" spans="1:12" ht="34.5">
      <c r="A12" s="1"/>
      <c r="B12" s="68" t="s">
        <v>27</v>
      </c>
      <c r="C12" s="68"/>
      <c r="D12" s="68"/>
      <c r="E12" s="68"/>
      <c r="F12" s="69"/>
      <c r="G12" s="29" t="s">
        <v>60</v>
      </c>
      <c r="H12" s="26" t="s">
        <v>59</v>
      </c>
      <c r="I12" s="27"/>
      <c r="J12" s="28">
        <f t="shared" si="1"/>
        <v>0</v>
      </c>
      <c r="K12" s="28">
        <f t="shared" si="1"/>
        <v>0</v>
      </c>
      <c r="L12" s="28">
        <f t="shared" si="0"/>
        <v>0</v>
      </c>
    </row>
    <row r="13" spans="1:12" ht="15.75">
      <c r="A13" s="1"/>
      <c r="B13" s="70">
        <v>300</v>
      </c>
      <c r="C13" s="70"/>
      <c r="D13" s="70"/>
      <c r="E13" s="70"/>
      <c r="F13" s="71"/>
      <c r="G13" s="25" t="s">
        <v>34</v>
      </c>
      <c r="H13" s="26" t="s">
        <v>0</v>
      </c>
      <c r="I13" s="27">
        <v>400</v>
      </c>
      <c r="J13" s="42"/>
      <c r="K13" s="28">
        <v>0</v>
      </c>
      <c r="L13" s="28">
        <f t="shared" si="0"/>
        <v>0</v>
      </c>
    </row>
    <row r="14" spans="1:12" ht="34.5" customHeight="1">
      <c r="A14" s="1"/>
      <c r="B14" s="72" t="s">
        <v>28</v>
      </c>
      <c r="C14" s="72"/>
      <c r="D14" s="72"/>
      <c r="E14" s="72"/>
      <c r="F14" s="73"/>
      <c r="G14" s="21" t="s">
        <v>47</v>
      </c>
      <c r="H14" s="22" t="s">
        <v>61</v>
      </c>
      <c r="I14" s="23" t="s">
        <v>0</v>
      </c>
      <c r="J14" s="24">
        <f aca="true" t="shared" si="2" ref="J14:K16">J15</f>
        <v>438182</v>
      </c>
      <c r="K14" s="24">
        <f t="shared" si="2"/>
        <v>104470</v>
      </c>
      <c r="L14" s="24">
        <f t="shared" si="0"/>
        <v>542652</v>
      </c>
    </row>
    <row r="15" spans="1:12" ht="34.5" customHeight="1">
      <c r="A15" s="1"/>
      <c r="B15" s="72" t="s">
        <v>28</v>
      </c>
      <c r="C15" s="72"/>
      <c r="D15" s="72"/>
      <c r="E15" s="72"/>
      <c r="F15" s="73"/>
      <c r="G15" s="52" t="s">
        <v>48</v>
      </c>
      <c r="H15" s="49" t="s">
        <v>62</v>
      </c>
      <c r="I15" s="50" t="s">
        <v>0</v>
      </c>
      <c r="J15" s="51">
        <f t="shared" si="2"/>
        <v>438182</v>
      </c>
      <c r="K15" s="51">
        <f t="shared" si="2"/>
        <v>104470</v>
      </c>
      <c r="L15" s="51">
        <f t="shared" si="0"/>
        <v>542652</v>
      </c>
    </row>
    <row r="16" spans="1:12" ht="23.25">
      <c r="A16" s="1"/>
      <c r="B16" s="68" t="s">
        <v>27</v>
      </c>
      <c r="C16" s="68"/>
      <c r="D16" s="68"/>
      <c r="E16" s="68"/>
      <c r="F16" s="69"/>
      <c r="G16" s="29" t="s">
        <v>63</v>
      </c>
      <c r="H16" s="26" t="s">
        <v>226</v>
      </c>
      <c r="I16" s="27" t="s">
        <v>0</v>
      </c>
      <c r="J16" s="55">
        <f t="shared" si="2"/>
        <v>438182</v>
      </c>
      <c r="K16" s="55">
        <f t="shared" si="2"/>
        <v>104470</v>
      </c>
      <c r="L16" s="55">
        <f t="shared" si="0"/>
        <v>542652</v>
      </c>
    </row>
    <row r="17" spans="1:12" ht="15.75">
      <c r="A17" s="1"/>
      <c r="B17" s="68">
        <v>600</v>
      </c>
      <c r="C17" s="68"/>
      <c r="D17" s="68"/>
      <c r="E17" s="68"/>
      <c r="F17" s="69"/>
      <c r="G17" s="25" t="s">
        <v>5</v>
      </c>
      <c r="H17" s="26" t="s">
        <v>0</v>
      </c>
      <c r="I17" s="27">
        <v>300</v>
      </c>
      <c r="J17" s="28">
        <f>731383-293201</f>
        <v>438182</v>
      </c>
      <c r="K17" s="42">
        <f>174374-69904</f>
        <v>104470</v>
      </c>
      <c r="L17" s="55">
        <f t="shared" si="0"/>
        <v>542652</v>
      </c>
    </row>
    <row r="18" spans="1:12" ht="52.5">
      <c r="A18" s="1"/>
      <c r="B18" s="80" t="s">
        <v>29</v>
      </c>
      <c r="C18" s="80"/>
      <c r="D18" s="80"/>
      <c r="E18" s="80"/>
      <c r="F18" s="81"/>
      <c r="G18" s="17" t="s">
        <v>64</v>
      </c>
      <c r="H18" s="18" t="s">
        <v>95</v>
      </c>
      <c r="I18" s="19" t="s">
        <v>0</v>
      </c>
      <c r="J18" s="20">
        <f>J19+J36</f>
        <v>0</v>
      </c>
      <c r="K18" s="20">
        <f>K19+K36</f>
        <v>667092</v>
      </c>
      <c r="L18" s="20">
        <f t="shared" si="0"/>
        <v>667092</v>
      </c>
    </row>
    <row r="19" spans="1:12" ht="34.5" customHeight="1">
      <c r="A19" s="1"/>
      <c r="B19" s="72" t="s">
        <v>28</v>
      </c>
      <c r="C19" s="72"/>
      <c r="D19" s="72"/>
      <c r="E19" s="72"/>
      <c r="F19" s="73"/>
      <c r="G19" s="21" t="s">
        <v>50</v>
      </c>
      <c r="H19" s="22" t="s">
        <v>65</v>
      </c>
      <c r="I19" s="23" t="s">
        <v>0</v>
      </c>
      <c r="J19" s="24">
        <f>J20+J23+J26+J29+J32</f>
        <v>0</v>
      </c>
      <c r="K19" s="24">
        <f>K20+K23+K26+K29+K32</f>
        <v>662092</v>
      </c>
      <c r="L19" s="24">
        <f t="shared" si="0"/>
        <v>662092</v>
      </c>
    </row>
    <row r="20" spans="1:12" ht="34.5" customHeight="1">
      <c r="A20" s="1"/>
      <c r="B20" s="46"/>
      <c r="C20" s="46"/>
      <c r="D20" s="46"/>
      <c r="E20" s="46"/>
      <c r="F20" s="47"/>
      <c r="G20" s="48" t="s">
        <v>66</v>
      </c>
      <c r="H20" s="49" t="s">
        <v>67</v>
      </c>
      <c r="I20" s="50"/>
      <c r="J20" s="51">
        <f>J21</f>
        <v>0</v>
      </c>
      <c r="K20" s="51">
        <f>K21</f>
        <v>0</v>
      </c>
      <c r="L20" s="51">
        <f t="shared" si="0"/>
        <v>0</v>
      </c>
    </row>
    <row r="21" spans="1:12" ht="34.5">
      <c r="A21" s="1"/>
      <c r="B21" s="68" t="s">
        <v>27</v>
      </c>
      <c r="C21" s="68"/>
      <c r="D21" s="68"/>
      <c r="E21" s="68"/>
      <c r="F21" s="69"/>
      <c r="G21" s="29" t="s">
        <v>66</v>
      </c>
      <c r="H21" s="26" t="s">
        <v>68</v>
      </c>
      <c r="I21" s="27" t="s">
        <v>0</v>
      </c>
      <c r="J21" s="55">
        <f>J22</f>
        <v>0</v>
      </c>
      <c r="K21" s="55">
        <f>K22</f>
        <v>0</v>
      </c>
      <c r="L21" s="55">
        <f t="shared" si="0"/>
        <v>0</v>
      </c>
    </row>
    <row r="22" spans="1:12" ht="23.25">
      <c r="A22" s="1"/>
      <c r="B22" s="70">
        <v>300</v>
      </c>
      <c r="C22" s="70"/>
      <c r="D22" s="70"/>
      <c r="E22" s="70"/>
      <c r="F22" s="71"/>
      <c r="G22" s="29" t="s">
        <v>2</v>
      </c>
      <c r="H22" s="26" t="s">
        <v>0</v>
      </c>
      <c r="I22" s="27">
        <v>200</v>
      </c>
      <c r="J22" s="42"/>
      <c r="K22" s="28"/>
      <c r="L22" s="55">
        <f t="shared" si="0"/>
        <v>0</v>
      </c>
    </row>
    <row r="23" spans="1:12" ht="34.5" customHeight="1">
      <c r="A23" s="1"/>
      <c r="B23" s="46"/>
      <c r="C23" s="46"/>
      <c r="D23" s="46"/>
      <c r="E23" s="46"/>
      <c r="F23" s="47"/>
      <c r="G23" s="48" t="s">
        <v>70</v>
      </c>
      <c r="H23" s="49" t="s">
        <v>69</v>
      </c>
      <c r="I23" s="50"/>
      <c r="J23" s="51">
        <f>J24</f>
        <v>0</v>
      </c>
      <c r="K23" s="51">
        <f>K24</f>
        <v>0</v>
      </c>
      <c r="L23" s="51">
        <f>J23+K23</f>
        <v>0</v>
      </c>
    </row>
    <row r="24" spans="1:12" ht="23.25">
      <c r="A24" s="1"/>
      <c r="B24" s="68" t="s">
        <v>27</v>
      </c>
      <c r="C24" s="68"/>
      <c r="D24" s="68"/>
      <c r="E24" s="68"/>
      <c r="F24" s="69"/>
      <c r="G24" s="29" t="s">
        <v>70</v>
      </c>
      <c r="H24" s="26" t="s">
        <v>73</v>
      </c>
      <c r="I24" s="27" t="s">
        <v>0</v>
      </c>
      <c r="J24" s="55">
        <f>J25</f>
        <v>0</v>
      </c>
      <c r="K24" s="55">
        <f>K25</f>
        <v>0</v>
      </c>
      <c r="L24" s="55">
        <f>J24+K24</f>
        <v>0</v>
      </c>
    </row>
    <row r="25" spans="1:12" ht="23.25">
      <c r="A25" s="1"/>
      <c r="B25" s="70">
        <v>300</v>
      </c>
      <c r="C25" s="70"/>
      <c r="D25" s="70"/>
      <c r="E25" s="70"/>
      <c r="F25" s="71"/>
      <c r="G25" s="29" t="s">
        <v>2</v>
      </c>
      <c r="H25" s="26" t="s">
        <v>0</v>
      </c>
      <c r="I25" s="27">
        <v>200</v>
      </c>
      <c r="J25" s="42"/>
      <c r="K25" s="28">
        <v>0</v>
      </c>
      <c r="L25" s="55">
        <f>J25+K25</f>
        <v>0</v>
      </c>
    </row>
    <row r="26" spans="1:12" ht="34.5" customHeight="1">
      <c r="A26" s="1"/>
      <c r="B26" s="46"/>
      <c r="C26" s="46"/>
      <c r="D26" s="46"/>
      <c r="E26" s="46"/>
      <c r="F26" s="47"/>
      <c r="G26" s="48" t="s">
        <v>72</v>
      </c>
      <c r="H26" s="49" t="s">
        <v>71</v>
      </c>
      <c r="I26" s="50"/>
      <c r="J26" s="51">
        <f>J27</f>
        <v>0</v>
      </c>
      <c r="K26" s="51">
        <f>K27</f>
        <v>403792</v>
      </c>
      <c r="L26" s="51">
        <f aca="true" t="shared" si="3" ref="L26:L63">J26+K26</f>
        <v>403792</v>
      </c>
    </row>
    <row r="27" spans="1:12" ht="23.25">
      <c r="A27" s="1"/>
      <c r="B27" s="68" t="s">
        <v>27</v>
      </c>
      <c r="C27" s="68"/>
      <c r="D27" s="68"/>
      <c r="E27" s="68"/>
      <c r="F27" s="69"/>
      <c r="G27" s="29" t="s">
        <v>72</v>
      </c>
      <c r="H27" s="26" t="s">
        <v>74</v>
      </c>
      <c r="I27" s="27" t="s">
        <v>0</v>
      </c>
      <c r="J27" s="55">
        <f>J28</f>
        <v>0</v>
      </c>
      <c r="K27" s="55">
        <f>K28</f>
        <v>403792</v>
      </c>
      <c r="L27" s="55">
        <f t="shared" si="3"/>
        <v>403792</v>
      </c>
    </row>
    <row r="28" spans="1:12" ht="23.25">
      <c r="A28" s="1"/>
      <c r="B28" s="70">
        <v>300</v>
      </c>
      <c r="C28" s="70"/>
      <c r="D28" s="70"/>
      <c r="E28" s="70"/>
      <c r="F28" s="71"/>
      <c r="G28" s="29" t="s">
        <v>2</v>
      </c>
      <c r="H28" s="26" t="s">
        <v>0</v>
      </c>
      <c r="I28" s="27">
        <v>200</v>
      </c>
      <c r="J28" s="42"/>
      <c r="K28" s="28">
        <f>240000-30000+94300+99492</f>
        <v>403792</v>
      </c>
      <c r="L28" s="55">
        <f t="shared" si="3"/>
        <v>403792</v>
      </c>
    </row>
    <row r="29" spans="1:12" ht="34.5" customHeight="1">
      <c r="A29" s="1"/>
      <c r="B29" s="46"/>
      <c r="C29" s="46"/>
      <c r="D29" s="46"/>
      <c r="E29" s="46"/>
      <c r="F29" s="47"/>
      <c r="G29" s="48" t="s">
        <v>77</v>
      </c>
      <c r="H29" s="49" t="s">
        <v>75</v>
      </c>
      <c r="I29" s="50"/>
      <c r="J29" s="51">
        <f>J30</f>
        <v>0</v>
      </c>
      <c r="K29" s="51">
        <f>K30</f>
        <v>0</v>
      </c>
      <c r="L29" s="51">
        <f t="shared" si="3"/>
        <v>0</v>
      </c>
    </row>
    <row r="30" spans="1:12" ht="23.25">
      <c r="A30" s="1"/>
      <c r="B30" s="68" t="s">
        <v>27</v>
      </c>
      <c r="C30" s="68"/>
      <c r="D30" s="68"/>
      <c r="E30" s="68"/>
      <c r="F30" s="69"/>
      <c r="G30" s="29" t="s">
        <v>77</v>
      </c>
      <c r="H30" s="26" t="s">
        <v>76</v>
      </c>
      <c r="I30" s="27" t="s">
        <v>0</v>
      </c>
      <c r="J30" s="55">
        <f>J31</f>
        <v>0</v>
      </c>
      <c r="K30" s="55">
        <f>K31</f>
        <v>0</v>
      </c>
      <c r="L30" s="55">
        <f t="shared" si="3"/>
        <v>0</v>
      </c>
    </row>
    <row r="31" spans="1:12" ht="23.25">
      <c r="A31" s="1"/>
      <c r="B31" s="70">
        <v>300</v>
      </c>
      <c r="C31" s="70"/>
      <c r="D31" s="70"/>
      <c r="E31" s="70"/>
      <c r="F31" s="71"/>
      <c r="G31" s="29" t="s">
        <v>2</v>
      </c>
      <c r="H31" s="26" t="s">
        <v>0</v>
      </c>
      <c r="I31" s="27">
        <v>200</v>
      </c>
      <c r="J31" s="42"/>
      <c r="K31" s="28"/>
      <c r="L31" s="55">
        <f t="shared" si="3"/>
        <v>0</v>
      </c>
    </row>
    <row r="32" spans="1:12" ht="34.5" customHeight="1">
      <c r="A32" s="1"/>
      <c r="B32" s="46"/>
      <c r="C32" s="46"/>
      <c r="D32" s="46"/>
      <c r="E32" s="46"/>
      <c r="F32" s="47"/>
      <c r="G32" s="48" t="s">
        <v>80</v>
      </c>
      <c r="H32" s="49" t="s">
        <v>78</v>
      </c>
      <c r="I32" s="50"/>
      <c r="J32" s="51">
        <f>J33</f>
        <v>0</v>
      </c>
      <c r="K32" s="51">
        <f>K33</f>
        <v>258300</v>
      </c>
      <c r="L32" s="51">
        <f t="shared" si="3"/>
        <v>258300</v>
      </c>
    </row>
    <row r="33" spans="1:12" ht="15.75">
      <c r="A33" s="1"/>
      <c r="B33" s="68" t="s">
        <v>27</v>
      </c>
      <c r="C33" s="68"/>
      <c r="D33" s="68"/>
      <c r="E33" s="68"/>
      <c r="F33" s="69"/>
      <c r="G33" s="29" t="s">
        <v>81</v>
      </c>
      <c r="H33" s="26" t="s">
        <v>79</v>
      </c>
      <c r="I33" s="27" t="s">
        <v>0</v>
      </c>
      <c r="J33" s="55">
        <f>J34</f>
        <v>0</v>
      </c>
      <c r="K33" s="55">
        <f>K34+K35</f>
        <v>258300</v>
      </c>
      <c r="L33" s="55">
        <f t="shared" si="3"/>
        <v>258300</v>
      </c>
    </row>
    <row r="34" spans="1:12" ht="57">
      <c r="A34" s="1"/>
      <c r="B34" s="70">
        <v>300</v>
      </c>
      <c r="C34" s="70"/>
      <c r="D34" s="70"/>
      <c r="E34" s="70"/>
      <c r="F34" s="71"/>
      <c r="G34" s="29" t="s">
        <v>3</v>
      </c>
      <c r="H34" s="26" t="s">
        <v>0</v>
      </c>
      <c r="I34" s="27">
        <v>100</v>
      </c>
      <c r="J34" s="42"/>
      <c r="K34" s="28">
        <v>35000</v>
      </c>
      <c r="L34" s="55">
        <f>K34</f>
        <v>35000</v>
      </c>
    </row>
    <row r="35" spans="1:12" ht="23.25">
      <c r="A35" s="1"/>
      <c r="B35" s="70">
        <v>300</v>
      </c>
      <c r="C35" s="70"/>
      <c r="D35" s="70"/>
      <c r="E35" s="70"/>
      <c r="F35" s="71"/>
      <c r="G35" s="29" t="s">
        <v>2</v>
      </c>
      <c r="H35" s="26" t="s">
        <v>0</v>
      </c>
      <c r="I35" s="27">
        <v>200</v>
      </c>
      <c r="J35" s="42"/>
      <c r="K35" s="28">
        <f>93300+130000</f>
        <v>223300</v>
      </c>
      <c r="L35" s="55">
        <f>K35</f>
        <v>223300</v>
      </c>
    </row>
    <row r="36" spans="1:12" ht="43.5" customHeight="1">
      <c r="A36" s="1"/>
      <c r="B36" s="72" t="s">
        <v>28</v>
      </c>
      <c r="C36" s="72"/>
      <c r="D36" s="72"/>
      <c r="E36" s="72"/>
      <c r="F36" s="73"/>
      <c r="G36" s="21" t="s">
        <v>49</v>
      </c>
      <c r="H36" s="22" t="s">
        <v>94</v>
      </c>
      <c r="I36" s="23" t="s">
        <v>0</v>
      </c>
      <c r="J36" s="24">
        <f>J37+J40+J43</f>
        <v>0</v>
      </c>
      <c r="K36" s="24">
        <f>K37+K40+K43</f>
        <v>5000</v>
      </c>
      <c r="L36" s="24">
        <f t="shared" si="3"/>
        <v>5000</v>
      </c>
    </row>
    <row r="37" spans="1:12" ht="34.5" customHeight="1">
      <c r="A37" s="1"/>
      <c r="B37" s="46"/>
      <c r="C37" s="46"/>
      <c r="D37" s="46"/>
      <c r="E37" s="46"/>
      <c r="F37" s="47"/>
      <c r="G37" s="48" t="s">
        <v>83</v>
      </c>
      <c r="H37" s="49" t="s">
        <v>82</v>
      </c>
      <c r="I37" s="50"/>
      <c r="J37" s="51">
        <f>J38</f>
        <v>0</v>
      </c>
      <c r="K37" s="51">
        <f>K38</f>
        <v>0</v>
      </c>
      <c r="L37" s="51">
        <f t="shared" si="3"/>
        <v>0</v>
      </c>
    </row>
    <row r="38" spans="1:12" ht="23.25">
      <c r="A38" s="1"/>
      <c r="B38" s="68" t="s">
        <v>27</v>
      </c>
      <c r="C38" s="68"/>
      <c r="D38" s="68"/>
      <c r="E38" s="68"/>
      <c r="F38" s="69"/>
      <c r="G38" s="29" t="s">
        <v>83</v>
      </c>
      <c r="H38" s="26" t="s">
        <v>84</v>
      </c>
      <c r="I38" s="27" t="s">
        <v>0</v>
      </c>
      <c r="J38" s="55">
        <f>J39</f>
        <v>0</v>
      </c>
      <c r="K38" s="55">
        <f>K39</f>
        <v>0</v>
      </c>
      <c r="L38" s="55">
        <f t="shared" si="3"/>
        <v>0</v>
      </c>
    </row>
    <row r="39" spans="1:12" ht="23.25">
      <c r="A39" s="1"/>
      <c r="B39" s="68">
        <v>600</v>
      </c>
      <c r="C39" s="68"/>
      <c r="D39" s="68"/>
      <c r="E39" s="68"/>
      <c r="F39" s="69"/>
      <c r="G39" s="29" t="s">
        <v>2</v>
      </c>
      <c r="H39" s="26" t="s">
        <v>0</v>
      </c>
      <c r="I39" s="27">
        <v>200</v>
      </c>
      <c r="J39" s="28"/>
      <c r="K39" s="42"/>
      <c r="L39" s="55">
        <f t="shared" si="3"/>
        <v>0</v>
      </c>
    </row>
    <row r="40" spans="1:12" ht="25.5" customHeight="1">
      <c r="A40" s="1"/>
      <c r="B40" s="46"/>
      <c r="C40" s="46"/>
      <c r="D40" s="46"/>
      <c r="E40" s="46"/>
      <c r="F40" s="47"/>
      <c r="G40" s="48" t="s">
        <v>87</v>
      </c>
      <c r="H40" s="49" t="s">
        <v>85</v>
      </c>
      <c r="I40" s="50"/>
      <c r="J40" s="51">
        <f>J41</f>
        <v>0</v>
      </c>
      <c r="K40" s="51">
        <f>K41</f>
        <v>0</v>
      </c>
      <c r="L40" s="51">
        <f t="shared" si="3"/>
        <v>0</v>
      </c>
    </row>
    <row r="41" spans="1:12" ht="23.25">
      <c r="A41" s="1"/>
      <c r="B41" s="68" t="s">
        <v>27</v>
      </c>
      <c r="C41" s="68"/>
      <c r="D41" s="68"/>
      <c r="E41" s="68"/>
      <c r="F41" s="69"/>
      <c r="G41" s="29" t="s">
        <v>87</v>
      </c>
      <c r="H41" s="26" t="s">
        <v>86</v>
      </c>
      <c r="I41" s="27" t="s">
        <v>0</v>
      </c>
      <c r="J41" s="55">
        <f>J42</f>
        <v>0</v>
      </c>
      <c r="K41" s="55">
        <f>K42</f>
        <v>0</v>
      </c>
      <c r="L41" s="55">
        <f t="shared" si="3"/>
        <v>0</v>
      </c>
    </row>
    <row r="42" spans="1:12" ht="23.25">
      <c r="A42" s="1"/>
      <c r="B42" s="68">
        <v>600</v>
      </c>
      <c r="C42" s="68"/>
      <c r="D42" s="68"/>
      <c r="E42" s="68"/>
      <c r="F42" s="69"/>
      <c r="G42" s="29" t="s">
        <v>2</v>
      </c>
      <c r="H42" s="26" t="s">
        <v>0</v>
      </c>
      <c r="I42" s="27">
        <v>200</v>
      </c>
      <c r="J42" s="28"/>
      <c r="K42" s="42"/>
      <c r="L42" s="55">
        <f t="shared" si="3"/>
        <v>0</v>
      </c>
    </row>
    <row r="43" spans="1:12" ht="48.75" customHeight="1">
      <c r="A43" s="1"/>
      <c r="B43" s="46"/>
      <c r="C43" s="46"/>
      <c r="D43" s="46"/>
      <c r="E43" s="46"/>
      <c r="F43" s="47"/>
      <c r="G43" s="48" t="s">
        <v>90</v>
      </c>
      <c r="H43" s="49" t="s">
        <v>88</v>
      </c>
      <c r="I43" s="50"/>
      <c r="J43" s="51">
        <f>J44</f>
        <v>0</v>
      </c>
      <c r="K43" s="51">
        <f>K44</f>
        <v>5000</v>
      </c>
      <c r="L43" s="51">
        <f t="shared" si="3"/>
        <v>5000</v>
      </c>
    </row>
    <row r="44" spans="1:12" ht="57">
      <c r="A44" s="1"/>
      <c r="B44" s="68" t="s">
        <v>27</v>
      </c>
      <c r="C44" s="68"/>
      <c r="D44" s="68"/>
      <c r="E44" s="68"/>
      <c r="F44" s="69"/>
      <c r="G44" s="29" t="s">
        <v>90</v>
      </c>
      <c r="H44" s="26" t="s">
        <v>89</v>
      </c>
      <c r="I44" s="27" t="s">
        <v>0</v>
      </c>
      <c r="J44" s="55">
        <f>J45</f>
        <v>0</v>
      </c>
      <c r="K44" s="55">
        <f>K45</f>
        <v>5000</v>
      </c>
      <c r="L44" s="55">
        <f t="shared" si="3"/>
        <v>5000</v>
      </c>
    </row>
    <row r="45" spans="1:12" ht="23.25">
      <c r="A45" s="1"/>
      <c r="B45" s="68">
        <v>600</v>
      </c>
      <c r="C45" s="68"/>
      <c r="D45" s="68"/>
      <c r="E45" s="68"/>
      <c r="F45" s="69"/>
      <c r="G45" s="29" t="s">
        <v>2</v>
      </c>
      <c r="H45" s="26" t="s">
        <v>0</v>
      </c>
      <c r="I45" s="27">
        <v>200</v>
      </c>
      <c r="J45" s="28"/>
      <c r="K45" s="42">
        <f>'[1]1год'!$F$30</f>
        <v>5000</v>
      </c>
      <c r="L45" s="55">
        <f t="shared" si="3"/>
        <v>5000</v>
      </c>
    </row>
    <row r="46" spans="1:12" ht="42">
      <c r="A46" s="1"/>
      <c r="B46" s="80" t="s">
        <v>26</v>
      </c>
      <c r="C46" s="80"/>
      <c r="D46" s="80"/>
      <c r="E46" s="80"/>
      <c r="F46" s="81"/>
      <c r="G46" s="17" t="s">
        <v>203</v>
      </c>
      <c r="H46" s="18" t="s">
        <v>93</v>
      </c>
      <c r="I46" s="19" t="s">
        <v>0</v>
      </c>
      <c r="J46" s="20">
        <f>J47</f>
        <v>0</v>
      </c>
      <c r="K46" s="20">
        <f>K47</f>
        <v>0</v>
      </c>
      <c r="L46" s="20">
        <f t="shared" si="3"/>
        <v>0</v>
      </c>
    </row>
    <row r="47" spans="1:12" ht="33.75">
      <c r="A47" s="1"/>
      <c r="B47" s="72" t="s">
        <v>25</v>
      </c>
      <c r="C47" s="72"/>
      <c r="D47" s="72"/>
      <c r="E47" s="72"/>
      <c r="F47" s="73"/>
      <c r="G47" s="21" t="s">
        <v>42</v>
      </c>
      <c r="H47" s="22" t="s">
        <v>92</v>
      </c>
      <c r="I47" s="23" t="s">
        <v>0</v>
      </c>
      <c r="J47" s="24">
        <f>J48+J56+J59+J62</f>
        <v>0</v>
      </c>
      <c r="K47" s="24">
        <f>K48+K56+K59+K62+K65+K68</f>
        <v>0</v>
      </c>
      <c r="L47" s="24">
        <f>J47+K47</f>
        <v>0</v>
      </c>
    </row>
    <row r="48" spans="1:12" ht="33.75">
      <c r="A48" s="1"/>
      <c r="B48" s="72" t="s">
        <v>25</v>
      </c>
      <c r="C48" s="72"/>
      <c r="D48" s="72"/>
      <c r="E48" s="72"/>
      <c r="F48" s="73"/>
      <c r="G48" s="48" t="s">
        <v>35</v>
      </c>
      <c r="H48" s="49" t="s">
        <v>91</v>
      </c>
      <c r="I48" s="50" t="s">
        <v>0</v>
      </c>
      <c r="J48" s="51">
        <f>J49+J52+J54</f>
        <v>0</v>
      </c>
      <c r="K48" s="51">
        <f>K49+K52</f>
        <v>0</v>
      </c>
      <c r="L48" s="51">
        <f t="shared" si="3"/>
        <v>0</v>
      </c>
    </row>
    <row r="49" spans="1:12" ht="22.5">
      <c r="A49" s="1"/>
      <c r="B49" s="76" t="s">
        <v>24</v>
      </c>
      <c r="C49" s="76"/>
      <c r="D49" s="76"/>
      <c r="E49" s="76"/>
      <c r="F49" s="77"/>
      <c r="G49" s="25" t="s">
        <v>97</v>
      </c>
      <c r="H49" s="26" t="s">
        <v>96</v>
      </c>
      <c r="I49" s="27" t="s">
        <v>0</v>
      </c>
      <c r="J49" s="55">
        <f>J51</f>
        <v>0</v>
      </c>
      <c r="K49" s="55">
        <f>K51+K50</f>
        <v>0</v>
      </c>
      <c r="L49" s="55">
        <f t="shared" si="3"/>
        <v>0</v>
      </c>
    </row>
    <row r="50" spans="1:12" ht="15.75">
      <c r="A50" s="1"/>
      <c r="B50" s="68">
        <v>200</v>
      </c>
      <c r="C50" s="68"/>
      <c r="D50" s="68"/>
      <c r="E50" s="68"/>
      <c r="F50" s="69"/>
      <c r="G50" s="25" t="s">
        <v>5</v>
      </c>
      <c r="H50" s="26" t="s">
        <v>0</v>
      </c>
      <c r="I50" s="27">
        <v>300</v>
      </c>
      <c r="J50" s="28"/>
      <c r="K50" s="42">
        <v>0</v>
      </c>
      <c r="L50" s="55">
        <f>J50+K50</f>
        <v>0</v>
      </c>
    </row>
    <row r="51" spans="1:12" ht="22.5">
      <c r="A51" s="1"/>
      <c r="B51" s="68">
        <v>200</v>
      </c>
      <c r="C51" s="68"/>
      <c r="D51" s="68"/>
      <c r="E51" s="68"/>
      <c r="F51" s="69"/>
      <c r="G51" s="25" t="s">
        <v>4</v>
      </c>
      <c r="H51" s="26" t="s">
        <v>0</v>
      </c>
      <c r="I51" s="27">
        <v>600</v>
      </c>
      <c r="J51" s="28">
        <v>0</v>
      </c>
      <c r="K51" s="42">
        <v>0</v>
      </c>
      <c r="L51" s="55">
        <f t="shared" si="3"/>
        <v>0</v>
      </c>
    </row>
    <row r="52" spans="1:12" ht="22.5">
      <c r="A52" s="1"/>
      <c r="B52" s="76" t="s">
        <v>24</v>
      </c>
      <c r="C52" s="76"/>
      <c r="D52" s="76"/>
      <c r="E52" s="76"/>
      <c r="F52" s="77"/>
      <c r="G52" s="25" t="s">
        <v>205</v>
      </c>
      <c r="H52" s="26" t="s">
        <v>204</v>
      </c>
      <c r="I52" s="27" t="s">
        <v>0</v>
      </c>
      <c r="J52" s="55">
        <f>J56</f>
        <v>0</v>
      </c>
      <c r="K52" s="55">
        <f>K53</f>
        <v>0</v>
      </c>
      <c r="L52" s="55">
        <f>J52+K52</f>
        <v>0</v>
      </c>
    </row>
    <row r="53" spans="1:12" ht="15.75">
      <c r="A53" s="1"/>
      <c r="B53" s="68">
        <v>200</v>
      </c>
      <c r="C53" s="68"/>
      <c r="D53" s="68"/>
      <c r="E53" s="68"/>
      <c r="F53" s="69"/>
      <c r="G53" s="25" t="s">
        <v>6</v>
      </c>
      <c r="H53" s="26" t="s">
        <v>0</v>
      </c>
      <c r="I53" s="27">
        <v>500</v>
      </c>
      <c r="J53" s="28"/>
      <c r="K53" s="42">
        <v>0</v>
      </c>
      <c r="L53" s="55">
        <f>J53+K53</f>
        <v>0</v>
      </c>
    </row>
    <row r="54" spans="1:12" ht="27" customHeight="1">
      <c r="A54" s="1"/>
      <c r="B54" s="76" t="s">
        <v>24</v>
      </c>
      <c r="C54" s="76"/>
      <c r="D54" s="76"/>
      <c r="E54" s="76"/>
      <c r="F54" s="77"/>
      <c r="G54" s="25" t="s">
        <v>228</v>
      </c>
      <c r="H54" s="26" t="s">
        <v>229</v>
      </c>
      <c r="I54" s="27" t="s">
        <v>0</v>
      </c>
      <c r="J54" s="55">
        <f>J55</f>
        <v>0</v>
      </c>
      <c r="K54" s="55">
        <v>0</v>
      </c>
      <c r="L54" s="55">
        <f>J54+K54</f>
        <v>0</v>
      </c>
    </row>
    <row r="55" spans="1:12" ht="22.5">
      <c r="A55" s="1"/>
      <c r="B55" s="68">
        <v>200</v>
      </c>
      <c r="C55" s="68"/>
      <c r="D55" s="68"/>
      <c r="E55" s="68"/>
      <c r="F55" s="69"/>
      <c r="G55" s="25" t="s">
        <v>4</v>
      </c>
      <c r="H55" s="26" t="s">
        <v>0</v>
      </c>
      <c r="I55" s="27">
        <v>600</v>
      </c>
      <c r="J55" s="28">
        <v>0</v>
      </c>
      <c r="K55" s="42">
        <v>0</v>
      </c>
      <c r="L55" s="55">
        <f>J55+K55</f>
        <v>0</v>
      </c>
    </row>
    <row r="56" spans="1:12" ht="15.75">
      <c r="A56" s="1"/>
      <c r="B56" s="72" t="s">
        <v>25</v>
      </c>
      <c r="C56" s="72"/>
      <c r="D56" s="72"/>
      <c r="E56" s="72"/>
      <c r="F56" s="73"/>
      <c r="G56" s="48" t="s">
        <v>102</v>
      </c>
      <c r="H56" s="49" t="s">
        <v>98</v>
      </c>
      <c r="I56" s="50" t="s">
        <v>0</v>
      </c>
      <c r="J56" s="51">
        <f>J57</f>
        <v>0</v>
      </c>
      <c r="K56" s="51">
        <f>K57</f>
        <v>0</v>
      </c>
      <c r="L56" s="51">
        <f t="shared" si="3"/>
        <v>0</v>
      </c>
    </row>
    <row r="57" spans="1:12" ht="15.75">
      <c r="A57" s="1"/>
      <c r="B57" s="76" t="s">
        <v>24</v>
      </c>
      <c r="C57" s="76"/>
      <c r="D57" s="76"/>
      <c r="E57" s="76"/>
      <c r="F57" s="77"/>
      <c r="G57" s="25" t="s">
        <v>102</v>
      </c>
      <c r="H57" s="26" t="s">
        <v>99</v>
      </c>
      <c r="I57" s="27" t="s">
        <v>0</v>
      </c>
      <c r="J57" s="55">
        <f>J58</f>
        <v>0</v>
      </c>
      <c r="K57" s="55">
        <f>K58</f>
        <v>0</v>
      </c>
      <c r="L57" s="55">
        <f t="shared" si="3"/>
        <v>0</v>
      </c>
    </row>
    <row r="58" spans="1:12" ht="22.5">
      <c r="A58" s="1"/>
      <c r="B58" s="68">
        <v>200</v>
      </c>
      <c r="C58" s="68"/>
      <c r="D58" s="68"/>
      <c r="E58" s="68"/>
      <c r="F58" s="69"/>
      <c r="G58" s="25" t="s">
        <v>4</v>
      </c>
      <c r="H58" s="26" t="s">
        <v>0</v>
      </c>
      <c r="I58" s="27">
        <v>600</v>
      </c>
      <c r="J58" s="28"/>
      <c r="K58" s="42">
        <v>0</v>
      </c>
      <c r="L58" s="55">
        <f t="shared" si="3"/>
        <v>0</v>
      </c>
    </row>
    <row r="59" spans="1:12" ht="15.75">
      <c r="A59" s="1"/>
      <c r="B59" s="72" t="s">
        <v>25</v>
      </c>
      <c r="C59" s="72"/>
      <c r="D59" s="72"/>
      <c r="E59" s="72"/>
      <c r="F59" s="73"/>
      <c r="G59" s="48" t="s">
        <v>103</v>
      </c>
      <c r="H59" s="49" t="s">
        <v>101</v>
      </c>
      <c r="I59" s="50" t="s">
        <v>0</v>
      </c>
      <c r="J59" s="51">
        <f>J60</f>
        <v>0</v>
      </c>
      <c r="K59" s="51">
        <f>K60</f>
        <v>0</v>
      </c>
      <c r="L59" s="51">
        <f t="shared" si="3"/>
        <v>0</v>
      </c>
    </row>
    <row r="60" spans="1:12" ht="15.75">
      <c r="A60" s="1"/>
      <c r="B60" s="76" t="s">
        <v>24</v>
      </c>
      <c r="C60" s="76"/>
      <c r="D60" s="76"/>
      <c r="E60" s="76"/>
      <c r="F60" s="77"/>
      <c r="G60" s="25" t="s">
        <v>104</v>
      </c>
      <c r="H60" s="26" t="s">
        <v>100</v>
      </c>
      <c r="I60" s="27" t="s">
        <v>0</v>
      </c>
      <c r="J60" s="55">
        <f>J61</f>
        <v>0</v>
      </c>
      <c r="K60" s="55">
        <f>K61</f>
        <v>0</v>
      </c>
      <c r="L60" s="55">
        <f t="shared" si="3"/>
        <v>0</v>
      </c>
    </row>
    <row r="61" spans="1:12" ht="22.5">
      <c r="A61" s="1"/>
      <c r="B61" s="68">
        <v>200</v>
      </c>
      <c r="C61" s="68"/>
      <c r="D61" s="68"/>
      <c r="E61" s="68"/>
      <c r="F61" s="69"/>
      <c r="G61" s="25" t="s">
        <v>4</v>
      </c>
      <c r="H61" s="26" t="s">
        <v>0</v>
      </c>
      <c r="I61" s="27">
        <v>600</v>
      </c>
      <c r="J61" s="28"/>
      <c r="K61" s="42"/>
      <c r="L61" s="55">
        <f t="shared" si="3"/>
        <v>0</v>
      </c>
    </row>
    <row r="62" spans="1:12" ht="22.5">
      <c r="A62" s="1"/>
      <c r="B62" s="72" t="s">
        <v>25</v>
      </c>
      <c r="C62" s="72"/>
      <c r="D62" s="72"/>
      <c r="E62" s="72"/>
      <c r="F62" s="73"/>
      <c r="G62" s="48" t="s">
        <v>107</v>
      </c>
      <c r="H62" s="49" t="s">
        <v>105</v>
      </c>
      <c r="I62" s="50" t="s">
        <v>0</v>
      </c>
      <c r="J62" s="51">
        <f>J63</f>
        <v>0</v>
      </c>
      <c r="K62" s="51">
        <f>K63</f>
        <v>0</v>
      </c>
      <c r="L62" s="51">
        <f t="shared" si="3"/>
        <v>0</v>
      </c>
    </row>
    <row r="63" spans="1:12" ht="22.5">
      <c r="A63" s="1"/>
      <c r="B63" s="76" t="s">
        <v>24</v>
      </c>
      <c r="C63" s="76"/>
      <c r="D63" s="76"/>
      <c r="E63" s="76"/>
      <c r="F63" s="77"/>
      <c r="G63" s="25" t="s">
        <v>107</v>
      </c>
      <c r="H63" s="26" t="s">
        <v>106</v>
      </c>
      <c r="I63" s="27" t="s">
        <v>0</v>
      </c>
      <c r="J63" s="55">
        <f>J64</f>
        <v>0</v>
      </c>
      <c r="K63" s="55">
        <f>K64</f>
        <v>0</v>
      </c>
      <c r="L63" s="55">
        <f t="shared" si="3"/>
        <v>0</v>
      </c>
    </row>
    <row r="64" spans="1:12" ht="22.5">
      <c r="A64" s="1"/>
      <c r="B64" s="68">
        <v>200</v>
      </c>
      <c r="C64" s="68"/>
      <c r="D64" s="68"/>
      <c r="E64" s="68"/>
      <c r="F64" s="69"/>
      <c r="G64" s="25" t="s">
        <v>4</v>
      </c>
      <c r="H64" s="26" t="s">
        <v>0</v>
      </c>
      <c r="I64" s="27">
        <v>600</v>
      </c>
      <c r="J64" s="28"/>
      <c r="K64" s="42">
        <v>0</v>
      </c>
      <c r="L64" s="55">
        <f aca="true" t="shared" si="4" ref="L64:L110">J64+K64</f>
        <v>0</v>
      </c>
    </row>
    <row r="65" spans="1:12" ht="15.75">
      <c r="A65" s="1"/>
      <c r="B65" s="72" t="s">
        <v>25</v>
      </c>
      <c r="C65" s="72"/>
      <c r="D65" s="72"/>
      <c r="E65" s="72"/>
      <c r="F65" s="73"/>
      <c r="G65" s="48" t="s">
        <v>196</v>
      </c>
      <c r="H65" s="49" t="s">
        <v>193</v>
      </c>
      <c r="I65" s="50" t="s">
        <v>0</v>
      </c>
      <c r="J65" s="51">
        <f>J66</f>
        <v>0</v>
      </c>
      <c r="K65" s="51">
        <f>K66</f>
        <v>0</v>
      </c>
      <c r="L65" s="51">
        <f t="shared" si="4"/>
        <v>0</v>
      </c>
    </row>
    <row r="66" spans="1:12" ht="27.75" customHeight="1">
      <c r="A66" s="1"/>
      <c r="B66" s="76" t="s">
        <v>24</v>
      </c>
      <c r="C66" s="76"/>
      <c r="D66" s="76"/>
      <c r="E66" s="76"/>
      <c r="F66" s="77"/>
      <c r="G66" s="25" t="s">
        <v>225</v>
      </c>
      <c r="H66" s="26" t="s">
        <v>224</v>
      </c>
      <c r="I66" s="27" t="s">
        <v>0</v>
      </c>
      <c r="J66" s="55">
        <f>J67</f>
        <v>0</v>
      </c>
      <c r="K66" s="55">
        <f>K67</f>
        <v>0</v>
      </c>
      <c r="L66" s="55">
        <f t="shared" si="4"/>
        <v>0</v>
      </c>
    </row>
    <row r="67" spans="1:12" ht="15.75">
      <c r="A67" s="1"/>
      <c r="B67" s="68">
        <v>200</v>
      </c>
      <c r="C67" s="68"/>
      <c r="D67" s="68"/>
      <c r="E67" s="68"/>
      <c r="F67" s="69"/>
      <c r="G67" s="25" t="s">
        <v>6</v>
      </c>
      <c r="H67" s="26" t="s">
        <v>0</v>
      </c>
      <c r="I67" s="27">
        <v>500</v>
      </c>
      <c r="J67" s="28"/>
      <c r="K67" s="42">
        <v>0</v>
      </c>
      <c r="L67" s="55">
        <f>J67+K67</f>
        <v>0</v>
      </c>
    </row>
    <row r="68" spans="1:12" ht="22.5">
      <c r="A68" s="1"/>
      <c r="B68" s="72" t="s">
        <v>25</v>
      </c>
      <c r="C68" s="72"/>
      <c r="D68" s="72"/>
      <c r="E68" s="72"/>
      <c r="F68" s="73"/>
      <c r="G68" s="48" t="s">
        <v>197</v>
      </c>
      <c r="H68" s="49" t="s">
        <v>194</v>
      </c>
      <c r="I68" s="50" t="s">
        <v>0</v>
      </c>
      <c r="J68" s="51">
        <f>J69</f>
        <v>0</v>
      </c>
      <c r="K68" s="51">
        <f>K69</f>
        <v>0</v>
      </c>
      <c r="L68" s="51">
        <f>J68+K68</f>
        <v>0</v>
      </c>
    </row>
    <row r="69" spans="1:12" ht="22.5">
      <c r="A69" s="1"/>
      <c r="B69" s="76" t="s">
        <v>24</v>
      </c>
      <c r="C69" s="76"/>
      <c r="D69" s="76"/>
      <c r="E69" s="76"/>
      <c r="F69" s="77"/>
      <c r="G69" s="25" t="s">
        <v>198</v>
      </c>
      <c r="H69" s="26" t="s">
        <v>195</v>
      </c>
      <c r="I69" s="27" t="s">
        <v>0</v>
      </c>
      <c r="J69" s="55">
        <f>J70</f>
        <v>0</v>
      </c>
      <c r="K69" s="55">
        <f>K70</f>
        <v>0</v>
      </c>
      <c r="L69" s="55">
        <f>J69+K69</f>
        <v>0</v>
      </c>
    </row>
    <row r="70" spans="1:12" ht="22.5">
      <c r="A70" s="1"/>
      <c r="B70" s="68">
        <v>200</v>
      </c>
      <c r="C70" s="68"/>
      <c r="D70" s="68"/>
      <c r="E70" s="68"/>
      <c r="F70" s="69"/>
      <c r="G70" s="25" t="s">
        <v>4</v>
      </c>
      <c r="H70" s="26" t="s">
        <v>0</v>
      </c>
      <c r="I70" s="27">
        <v>600</v>
      </c>
      <c r="J70" s="28"/>
      <c r="K70" s="42">
        <v>0</v>
      </c>
      <c r="L70" s="55">
        <f>J70+K70</f>
        <v>0</v>
      </c>
    </row>
    <row r="71" spans="1:12" ht="31.5">
      <c r="A71" s="1"/>
      <c r="B71" s="80" t="s">
        <v>26</v>
      </c>
      <c r="C71" s="80"/>
      <c r="D71" s="80"/>
      <c r="E71" s="80"/>
      <c r="F71" s="81"/>
      <c r="G71" s="17" t="s">
        <v>55</v>
      </c>
      <c r="H71" s="18" t="s">
        <v>109</v>
      </c>
      <c r="I71" s="19" t="s">
        <v>0</v>
      </c>
      <c r="J71" s="20">
        <f>J72</f>
        <v>100262</v>
      </c>
      <c r="K71" s="20">
        <f>K72</f>
        <v>213163.5</v>
      </c>
      <c r="L71" s="20">
        <f t="shared" si="4"/>
        <v>313425.5</v>
      </c>
    </row>
    <row r="72" spans="1:12" ht="33.75">
      <c r="A72" s="1"/>
      <c r="B72" s="72" t="s">
        <v>25</v>
      </c>
      <c r="C72" s="72"/>
      <c r="D72" s="72"/>
      <c r="E72" s="72"/>
      <c r="F72" s="73"/>
      <c r="G72" s="21" t="s">
        <v>108</v>
      </c>
      <c r="H72" s="22" t="s">
        <v>110</v>
      </c>
      <c r="I72" s="23" t="s">
        <v>0</v>
      </c>
      <c r="J72" s="24">
        <f>J73+J77</f>
        <v>100262</v>
      </c>
      <c r="K72" s="24">
        <f>K73+K77</f>
        <v>213163.5</v>
      </c>
      <c r="L72" s="24">
        <f t="shared" si="4"/>
        <v>313425.5</v>
      </c>
    </row>
    <row r="73" spans="1:12" ht="15.75">
      <c r="A73" s="1"/>
      <c r="B73" s="72" t="s">
        <v>25</v>
      </c>
      <c r="C73" s="72"/>
      <c r="D73" s="72"/>
      <c r="E73" s="72"/>
      <c r="F73" s="73"/>
      <c r="G73" s="48" t="s">
        <v>112</v>
      </c>
      <c r="H73" s="49" t="s">
        <v>111</v>
      </c>
      <c r="I73" s="50" t="s">
        <v>0</v>
      </c>
      <c r="J73" s="51">
        <f>J74</f>
        <v>0</v>
      </c>
      <c r="K73" s="51">
        <f>K74</f>
        <v>64300</v>
      </c>
      <c r="L73" s="51">
        <f t="shared" si="4"/>
        <v>64300</v>
      </c>
    </row>
    <row r="74" spans="1:12" ht="15.75">
      <c r="A74" s="1"/>
      <c r="B74" s="76" t="s">
        <v>24</v>
      </c>
      <c r="C74" s="76"/>
      <c r="D74" s="76"/>
      <c r="E74" s="76"/>
      <c r="F74" s="77"/>
      <c r="G74" s="29" t="s">
        <v>114</v>
      </c>
      <c r="H74" s="26" t="s">
        <v>113</v>
      </c>
      <c r="I74" s="27" t="s">
        <v>0</v>
      </c>
      <c r="J74" s="28">
        <f>J75</f>
        <v>0</v>
      </c>
      <c r="K74" s="28">
        <f>K75+K76</f>
        <v>64300</v>
      </c>
      <c r="L74" s="28">
        <f t="shared" si="4"/>
        <v>64300</v>
      </c>
    </row>
    <row r="75" spans="1:12" ht="23.25">
      <c r="A75" s="1"/>
      <c r="B75" s="68">
        <v>200</v>
      </c>
      <c r="C75" s="68"/>
      <c r="D75" s="68"/>
      <c r="E75" s="68"/>
      <c r="F75" s="69"/>
      <c r="G75" s="29" t="s">
        <v>2</v>
      </c>
      <c r="H75" s="26" t="s">
        <v>0</v>
      </c>
      <c r="I75" s="27">
        <v>200</v>
      </c>
      <c r="J75" s="28"/>
      <c r="K75" s="42">
        <f>200000-135700</f>
        <v>64300</v>
      </c>
      <c r="L75" s="28">
        <f t="shared" si="4"/>
        <v>64300</v>
      </c>
    </row>
    <row r="76" spans="1:12" ht="15.75">
      <c r="A76" s="1"/>
      <c r="B76" s="68">
        <v>200</v>
      </c>
      <c r="C76" s="68"/>
      <c r="D76" s="68"/>
      <c r="E76" s="68"/>
      <c r="F76" s="69"/>
      <c r="G76" s="25" t="s">
        <v>34</v>
      </c>
      <c r="H76" s="26" t="s">
        <v>0</v>
      </c>
      <c r="I76" s="27">
        <v>400</v>
      </c>
      <c r="J76" s="28"/>
      <c r="K76" s="42">
        <v>0</v>
      </c>
      <c r="L76" s="28">
        <f>J76+K76</f>
        <v>0</v>
      </c>
    </row>
    <row r="77" spans="1:12" ht="15.75">
      <c r="A77" s="1"/>
      <c r="B77" s="72" t="s">
        <v>25</v>
      </c>
      <c r="C77" s="72"/>
      <c r="D77" s="72"/>
      <c r="E77" s="72"/>
      <c r="F77" s="73"/>
      <c r="G77" s="48" t="s">
        <v>115</v>
      </c>
      <c r="H77" s="49" t="s">
        <v>116</v>
      </c>
      <c r="I77" s="50" t="s">
        <v>0</v>
      </c>
      <c r="J77" s="51">
        <f>J78+J80</f>
        <v>100262</v>
      </c>
      <c r="K77" s="51">
        <f>K78+K80</f>
        <v>148863.5</v>
      </c>
      <c r="L77" s="51">
        <f t="shared" si="4"/>
        <v>249125.5</v>
      </c>
    </row>
    <row r="78" spans="1:12" ht="15.75">
      <c r="A78" s="1"/>
      <c r="B78" s="76" t="s">
        <v>24</v>
      </c>
      <c r="C78" s="76"/>
      <c r="D78" s="76"/>
      <c r="E78" s="76"/>
      <c r="F78" s="77"/>
      <c r="G78" s="29" t="s">
        <v>115</v>
      </c>
      <c r="H78" s="26" t="s">
        <v>117</v>
      </c>
      <c r="I78" s="27" t="s">
        <v>0</v>
      </c>
      <c r="J78" s="28">
        <f>J79</f>
        <v>0</v>
      </c>
      <c r="K78" s="28">
        <f>K79</f>
        <v>148863.5</v>
      </c>
      <c r="L78" s="28">
        <f t="shared" si="4"/>
        <v>148863.5</v>
      </c>
    </row>
    <row r="79" spans="1:12" ht="23.25">
      <c r="A79" s="1"/>
      <c r="B79" s="68">
        <v>200</v>
      </c>
      <c r="C79" s="68"/>
      <c r="D79" s="68"/>
      <c r="E79" s="68"/>
      <c r="F79" s="69"/>
      <c r="G79" s="29" t="s">
        <v>2</v>
      </c>
      <c r="H79" s="26" t="s">
        <v>0</v>
      </c>
      <c r="I79" s="27">
        <v>200</v>
      </c>
      <c r="J79" s="28"/>
      <c r="K79" s="42">
        <f>360000-211136.5</f>
        <v>148863.5</v>
      </c>
      <c r="L79" s="28">
        <f t="shared" si="4"/>
        <v>148863.5</v>
      </c>
    </row>
    <row r="80" spans="1:12" ht="45.75">
      <c r="A80" s="1"/>
      <c r="B80" s="76" t="s">
        <v>24</v>
      </c>
      <c r="C80" s="76"/>
      <c r="D80" s="76"/>
      <c r="E80" s="76"/>
      <c r="F80" s="77"/>
      <c r="G80" s="29" t="s">
        <v>255</v>
      </c>
      <c r="H80" s="26" t="s">
        <v>254</v>
      </c>
      <c r="I80" s="27" t="s">
        <v>0</v>
      </c>
      <c r="J80" s="28">
        <f>J81</f>
        <v>100262</v>
      </c>
      <c r="K80" s="28">
        <f>K81</f>
        <v>0</v>
      </c>
      <c r="L80" s="28">
        <f>J80+K80</f>
        <v>100262</v>
      </c>
    </row>
    <row r="81" spans="1:12" ht="23.25">
      <c r="A81" s="1"/>
      <c r="B81" s="68">
        <v>200</v>
      </c>
      <c r="C81" s="68"/>
      <c r="D81" s="68"/>
      <c r="E81" s="68"/>
      <c r="F81" s="69"/>
      <c r="G81" s="29" t="s">
        <v>2</v>
      </c>
      <c r="H81" s="26" t="s">
        <v>0</v>
      </c>
      <c r="I81" s="27">
        <v>200</v>
      </c>
      <c r="J81" s="28">
        <v>100262</v>
      </c>
      <c r="K81" s="42">
        <v>0</v>
      </c>
      <c r="L81" s="28">
        <f>J81+K81</f>
        <v>100262</v>
      </c>
    </row>
    <row r="82" spans="1:12" ht="31.5">
      <c r="A82" s="1"/>
      <c r="B82" s="80" t="s">
        <v>23</v>
      </c>
      <c r="C82" s="80"/>
      <c r="D82" s="80"/>
      <c r="E82" s="80"/>
      <c r="F82" s="81"/>
      <c r="G82" s="17" t="s">
        <v>118</v>
      </c>
      <c r="H82" s="18" t="s">
        <v>119</v>
      </c>
      <c r="I82" s="19" t="s">
        <v>0</v>
      </c>
      <c r="J82" s="20">
        <f>J83+J133+J128+J143</f>
        <v>12776155.01</v>
      </c>
      <c r="K82" s="20">
        <f>K83+K133+K143</f>
        <v>21193535.75</v>
      </c>
      <c r="L82" s="20">
        <f t="shared" si="4"/>
        <v>33969690.76</v>
      </c>
    </row>
    <row r="83" spans="1:12" ht="33.75">
      <c r="A83" s="1"/>
      <c r="B83" s="72" t="s">
        <v>22</v>
      </c>
      <c r="C83" s="72"/>
      <c r="D83" s="72"/>
      <c r="E83" s="72"/>
      <c r="F83" s="73"/>
      <c r="G83" s="21" t="s">
        <v>51</v>
      </c>
      <c r="H83" s="22" t="s">
        <v>120</v>
      </c>
      <c r="I83" s="23" t="s">
        <v>0</v>
      </c>
      <c r="J83" s="24">
        <f>J84+J93+J98</f>
        <v>2212817.6100000003</v>
      </c>
      <c r="K83" s="24">
        <f>K84+K93+K98</f>
        <v>17496026.66</v>
      </c>
      <c r="L83" s="24">
        <f t="shared" si="4"/>
        <v>19708844.27</v>
      </c>
    </row>
    <row r="84" spans="1:12" s="54" customFormat="1" ht="15.75">
      <c r="A84" s="53"/>
      <c r="B84" s="87" t="s">
        <v>22</v>
      </c>
      <c r="C84" s="87"/>
      <c r="D84" s="87"/>
      <c r="E84" s="87"/>
      <c r="F84" s="88"/>
      <c r="G84" s="48" t="s">
        <v>121</v>
      </c>
      <c r="H84" s="49" t="s">
        <v>122</v>
      </c>
      <c r="I84" s="50" t="s">
        <v>0</v>
      </c>
      <c r="J84" s="51">
        <f>J85+J87</f>
        <v>0</v>
      </c>
      <c r="K84" s="51">
        <f>K85+K87+K89+K91</f>
        <v>1925077.35</v>
      </c>
      <c r="L84" s="51">
        <f t="shared" si="4"/>
        <v>1925077.35</v>
      </c>
    </row>
    <row r="85" spans="1:12" ht="23.25">
      <c r="A85" s="1"/>
      <c r="B85" s="76" t="s">
        <v>21</v>
      </c>
      <c r="C85" s="76"/>
      <c r="D85" s="76"/>
      <c r="E85" s="76"/>
      <c r="F85" s="77"/>
      <c r="G85" s="29" t="s">
        <v>123</v>
      </c>
      <c r="H85" s="26" t="s">
        <v>124</v>
      </c>
      <c r="I85" s="27" t="s">
        <v>0</v>
      </c>
      <c r="J85" s="28">
        <f>J86</f>
        <v>0</v>
      </c>
      <c r="K85" s="28">
        <f>K86</f>
        <v>1197766.5</v>
      </c>
      <c r="L85" s="28">
        <f t="shared" si="4"/>
        <v>1197766.5</v>
      </c>
    </row>
    <row r="86" spans="1:12" ht="23.25">
      <c r="A86" s="1"/>
      <c r="B86" s="70">
        <v>500</v>
      </c>
      <c r="C86" s="70"/>
      <c r="D86" s="70"/>
      <c r="E86" s="70"/>
      <c r="F86" s="71"/>
      <c r="G86" s="29" t="s">
        <v>2</v>
      </c>
      <c r="H86" s="26" t="s">
        <v>0</v>
      </c>
      <c r="I86" s="27">
        <v>200</v>
      </c>
      <c r="J86" s="42">
        <v>0</v>
      </c>
      <c r="K86" s="28">
        <f>900000+356818-59051.5</f>
        <v>1197766.5</v>
      </c>
      <c r="L86" s="28">
        <f t="shared" si="4"/>
        <v>1197766.5</v>
      </c>
    </row>
    <row r="87" spans="1:12" ht="23.25">
      <c r="A87" s="1"/>
      <c r="B87" s="76" t="s">
        <v>21</v>
      </c>
      <c r="C87" s="76"/>
      <c r="D87" s="76"/>
      <c r="E87" s="76"/>
      <c r="F87" s="77"/>
      <c r="G87" s="29" t="s">
        <v>126</v>
      </c>
      <c r="H87" s="26" t="s">
        <v>125</v>
      </c>
      <c r="I87" s="27" t="s">
        <v>0</v>
      </c>
      <c r="J87" s="28">
        <f>J88</f>
        <v>0</v>
      </c>
      <c r="K87" s="28">
        <f>K88</f>
        <v>366267.25</v>
      </c>
      <c r="L87" s="28">
        <f t="shared" si="4"/>
        <v>366267.25</v>
      </c>
    </row>
    <row r="88" spans="1:12" ht="23.25">
      <c r="A88" s="1"/>
      <c r="B88" s="70">
        <v>500</v>
      </c>
      <c r="C88" s="70"/>
      <c r="D88" s="70"/>
      <c r="E88" s="70"/>
      <c r="F88" s="71"/>
      <c r="G88" s="29" t="s">
        <v>2</v>
      </c>
      <c r="H88" s="26" t="s">
        <v>0</v>
      </c>
      <c r="I88" s="27">
        <v>200</v>
      </c>
      <c r="J88" s="42"/>
      <c r="K88" s="28">
        <f>100000+266267.25</f>
        <v>366267.25</v>
      </c>
      <c r="L88" s="28">
        <f t="shared" si="4"/>
        <v>366267.25</v>
      </c>
    </row>
    <row r="89" spans="1:12" ht="23.25">
      <c r="A89" s="1"/>
      <c r="B89" s="76" t="s">
        <v>21</v>
      </c>
      <c r="C89" s="76"/>
      <c r="D89" s="76"/>
      <c r="E89" s="76"/>
      <c r="F89" s="77"/>
      <c r="G89" s="29" t="s">
        <v>230</v>
      </c>
      <c r="H89" s="26" t="s">
        <v>202</v>
      </c>
      <c r="I89" s="27" t="s">
        <v>0</v>
      </c>
      <c r="J89" s="28">
        <f>J90</f>
        <v>0</v>
      </c>
      <c r="K89" s="28">
        <f>K90</f>
        <v>300000</v>
      </c>
      <c r="L89" s="28">
        <f>J89+K89</f>
        <v>300000</v>
      </c>
    </row>
    <row r="90" spans="1:12" ht="23.25">
      <c r="A90" s="1"/>
      <c r="B90" s="70">
        <v>500</v>
      </c>
      <c r="C90" s="70"/>
      <c r="D90" s="70"/>
      <c r="E90" s="70"/>
      <c r="F90" s="71"/>
      <c r="G90" s="29" t="s">
        <v>2</v>
      </c>
      <c r="H90" s="26" t="s">
        <v>0</v>
      </c>
      <c r="I90" s="27">
        <v>200</v>
      </c>
      <c r="J90" s="42"/>
      <c r="K90" s="28">
        <f>100000+200000</f>
        <v>300000</v>
      </c>
      <c r="L90" s="28">
        <f>J90+K90</f>
        <v>300000</v>
      </c>
    </row>
    <row r="91" spans="1:12" ht="15.75">
      <c r="A91" s="1"/>
      <c r="B91" s="76" t="s">
        <v>21</v>
      </c>
      <c r="C91" s="76"/>
      <c r="D91" s="76"/>
      <c r="E91" s="76"/>
      <c r="F91" s="77"/>
      <c r="G91" s="29" t="s">
        <v>200</v>
      </c>
      <c r="H91" s="26" t="s">
        <v>199</v>
      </c>
      <c r="I91" s="27" t="s">
        <v>0</v>
      </c>
      <c r="J91" s="28">
        <f>J92</f>
        <v>0</v>
      </c>
      <c r="K91" s="28">
        <f>K92</f>
        <v>61043.6</v>
      </c>
      <c r="L91" s="28">
        <f>J91+K91</f>
        <v>61043.6</v>
      </c>
    </row>
    <row r="92" spans="1:12" ht="22.5">
      <c r="A92" s="1"/>
      <c r="B92" s="70">
        <v>500</v>
      </c>
      <c r="C92" s="70"/>
      <c r="D92" s="70"/>
      <c r="E92" s="70"/>
      <c r="F92" s="71"/>
      <c r="G92" s="25" t="s">
        <v>2</v>
      </c>
      <c r="H92" s="26" t="s">
        <v>0</v>
      </c>
      <c r="I92" s="27">
        <v>200</v>
      </c>
      <c r="J92" s="42">
        <v>0</v>
      </c>
      <c r="K92" s="28">
        <f>120000-58956.4</f>
        <v>61043.6</v>
      </c>
      <c r="L92" s="28">
        <f>J92+K92</f>
        <v>61043.6</v>
      </c>
    </row>
    <row r="93" spans="1:12" s="54" customFormat="1" ht="33.75">
      <c r="A93" s="53"/>
      <c r="B93" s="87" t="s">
        <v>22</v>
      </c>
      <c r="C93" s="87"/>
      <c r="D93" s="87"/>
      <c r="E93" s="87"/>
      <c r="F93" s="88"/>
      <c r="G93" s="48" t="s">
        <v>127</v>
      </c>
      <c r="H93" s="49" t="s">
        <v>128</v>
      </c>
      <c r="I93" s="50" t="s">
        <v>0</v>
      </c>
      <c r="J93" s="51">
        <f>J94+J96</f>
        <v>0</v>
      </c>
      <c r="K93" s="51">
        <f>K94+K96</f>
        <v>969764.4199999999</v>
      </c>
      <c r="L93" s="51">
        <f t="shared" si="4"/>
        <v>969764.4199999999</v>
      </c>
    </row>
    <row r="94" spans="1:12" ht="15.75">
      <c r="A94" s="1"/>
      <c r="B94" s="76" t="s">
        <v>21</v>
      </c>
      <c r="C94" s="76"/>
      <c r="D94" s="76"/>
      <c r="E94" s="76"/>
      <c r="F94" s="77"/>
      <c r="G94" s="29" t="s">
        <v>130</v>
      </c>
      <c r="H94" s="26" t="s">
        <v>129</v>
      </c>
      <c r="I94" s="27" t="s">
        <v>0</v>
      </c>
      <c r="J94" s="28">
        <f>J95</f>
        <v>0</v>
      </c>
      <c r="K94" s="28">
        <f>K95</f>
        <v>969764.4199999999</v>
      </c>
      <c r="L94" s="28">
        <f t="shared" si="4"/>
        <v>969764.4199999999</v>
      </c>
    </row>
    <row r="95" spans="1:12" ht="22.5">
      <c r="A95" s="1"/>
      <c r="B95" s="70">
        <v>500</v>
      </c>
      <c r="C95" s="70"/>
      <c r="D95" s="70"/>
      <c r="E95" s="70"/>
      <c r="F95" s="71"/>
      <c r="G95" s="25" t="s">
        <v>2</v>
      </c>
      <c r="H95" s="26" t="s">
        <v>0</v>
      </c>
      <c r="I95" s="27">
        <v>200</v>
      </c>
      <c r="J95" s="42">
        <v>0</v>
      </c>
      <c r="K95" s="28">
        <f>953174+363.96+16226.46</f>
        <v>969764.4199999999</v>
      </c>
      <c r="L95" s="28">
        <f t="shared" si="4"/>
        <v>969764.4199999999</v>
      </c>
    </row>
    <row r="96" spans="1:12" ht="22.5">
      <c r="A96" s="1"/>
      <c r="B96" s="76" t="s">
        <v>21</v>
      </c>
      <c r="C96" s="76"/>
      <c r="D96" s="76"/>
      <c r="E96" s="76"/>
      <c r="F96" s="77"/>
      <c r="G96" s="25" t="s">
        <v>149</v>
      </c>
      <c r="H96" s="26" t="s">
        <v>201</v>
      </c>
      <c r="I96" s="27" t="s">
        <v>0</v>
      </c>
      <c r="J96" s="28">
        <f>J97</f>
        <v>0</v>
      </c>
      <c r="K96" s="28">
        <f>K97</f>
        <v>0</v>
      </c>
      <c r="L96" s="28">
        <f>J96+K96</f>
        <v>0</v>
      </c>
    </row>
    <row r="97" spans="1:12" ht="15.75">
      <c r="A97" s="1"/>
      <c r="B97" s="70">
        <v>500</v>
      </c>
      <c r="C97" s="70"/>
      <c r="D97" s="70"/>
      <c r="E97" s="70"/>
      <c r="F97" s="71"/>
      <c r="G97" s="29" t="s">
        <v>1</v>
      </c>
      <c r="H97" s="26" t="s">
        <v>0</v>
      </c>
      <c r="I97" s="27">
        <v>800</v>
      </c>
      <c r="J97" s="42">
        <v>0</v>
      </c>
      <c r="K97" s="28">
        <v>0</v>
      </c>
      <c r="L97" s="28">
        <f>J97+K97</f>
        <v>0</v>
      </c>
    </row>
    <row r="98" spans="1:12" s="54" customFormat="1" ht="22.5">
      <c r="A98" s="53"/>
      <c r="B98" s="87" t="s">
        <v>22</v>
      </c>
      <c r="C98" s="87"/>
      <c r="D98" s="87"/>
      <c r="E98" s="87"/>
      <c r="F98" s="88"/>
      <c r="G98" s="48" t="s">
        <v>132</v>
      </c>
      <c r="H98" s="49" t="s">
        <v>131</v>
      </c>
      <c r="I98" s="50" t="s">
        <v>0</v>
      </c>
      <c r="J98" s="51">
        <f>J99+J103+J105+J107+J109+J111+J113+J115+J122+J124+J126</f>
        <v>2212817.6100000003</v>
      </c>
      <c r="K98" s="51">
        <f>K99+K103+K105+K107+K109+K111+K113+K115+K117+K120+K124</f>
        <v>14601184.89</v>
      </c>
      <c r="L98" s="51">
        <f t="shared" si="4"/>
        <v>16814002.5</v>
      </c>
    </row>
    <row r="99" spans="1:12" ht="23.25">
      <c r="A99" s="1"/>
      <c r="B99" s="76" t="s">
        <v>21</v>
      </c>
      <c r="C99" s="76"/>
      <c r="D99" s="76"/>
      <c r="E99" s="76"/>
      <c r="F99" s="77"/>
      <c r="G99" s="29" t="s">
        <v>134</v>
      </c>
      <c r="H99" s="26" t="s">
        <v>133</v>
      </c>
      <c r="I99" s="27" t="s">
        <v>0</v>
      </c>
      <c r="J99" s="28">
        <f>J100+J101+J102</f>
        <v>0</v>
      </c>
      <c r="K99" s="28">
        <f>K100+K101+K102</f>
        <v>6869413.199999999</v>
      </c>
      <c r="L99" s="28">
        <f t="shared" si="4"/>
        <v>6869413.199999999</v>
      </c>
    </row>
    <row r="100" spans="1:12" ht="57">
      <c r="A100" s="1"/>
      <c r="B100" s="70">
        <v>500</v>
      </c>
      <c r="C100" s="70"/>
      <c r="D100" s="70"/>
      <c r="E100" s="70"/>
      <c r="F100" s="71"/>
      <c r="G100" s="29" t="s">
        <v>3</v>
      </c>
      <c r="H100" s="26" t="s">
        <v>0</v>
      </c>
      <c r="I100" s="27">
        <v>100</v>
      </c>
      <c r="J100" s="42">
        <v>0</v>
      </c>
      <c r="K100" s="28">
        <f>2959992.88+0.45+0.85+58200+238645+560000-868.64+408270+300000+359435+468151.68</f>
        <v>5351827.22</v>
      </c>
      <c r="L100" s="28">
        <f t="shared" si="4"/>
        <v>5351827.22</v>
      </c>
    </row>
    <row r="101" spans="1:12" ht="22.5">
      <c r="A101" s="1"/>
      <c r="B101" s="70">
        <v>500</v>
      </c>
      <c r="C101" s="70"/>
      <c r="D101" s="70"/>
      <c r="E101" s="70"/>
      <c r="F101" s="71"/>
      <c r="G101" s="25" t="s">
        <v>2</v>
      </c>
      <c r="H101" s="26" t="s">
        <v>0</v>
      </c>
      <c r="I101" s="27">
        <v>200</v>
      </c>
      <c r="J101" s="42"/>
      <c r="K101" s="28">
        <f>1155047.37+47556.47+12215.9+20000+27708.35+225793.89</f>
        <v>1488321.98</v>
      </c>
      <c r="L101" s="28">
        <f t="shared" si="4"/>
        <v>1488321.98</v>
      </c>
    </row>
    <row r="102" spans="1:12" ht="15.75">
      <c r="A102" s="1"/>
      <c r="B102" s="70">
        <v>500</v>
      </c>
      <c r="C102" s="70"/>
      <c r="D102" s="70"/>
      <c r="E102" s="70"/>
      <c r="F102" s="71"/>
      <c r="G102" s="29" t="s">
        <v>1</v>
      </c>
      <c r="H102" s="26" t="s">
        <v>0</v>
      </c>
      <c r="I102" s="27">
        <v>800</v>
      </c>
      <c r="J102" s="42"/>
      <c r="K102" s="28">
        <f>62880-33616</f>
        <v>29264</v>
      </c>
      <c r="L102" s="28">
        <f t="shared" si="4"/>
        <v>29264</v>
      </c>
    </row>
    <row r="103" spans="1:12" ht="15.75">
      <c r="A103" s="1"/>
      <c r="B103" s="76" t="s">
        <v>21</v>
      </c>
      <c r="C103" s="76"/>
      <c r="D103" s="76"/>
      <c r="E103" s="76"/>
      <c r="F103" s="77"/>
      <c r="G103" s="29" t="s">
        <v>135</v>
      </c>
      <c r="H103" s="26" t="s">
        <v>136</v>
      </c>
      <c r="I103" s="27" t="s">
        <v>0</v>
      </c>
      <c r="J103" s="28">
        <f>J104</f>
        <v>0</v>
      </c>
      <c r="K103" s="28">
        <f>K104</f>
        <v>2929323.78</v>
      </c>
      <c r="L103" s="28">
        <f t="shared" si="4"/>
        <v>2929323.78</v>
      </c>
    </row>
    <row r="104" spans="1:12" ht="22.5">
      <c r="A104" s="1"/>
      <c r="B104" s="70">
        <v>500</v>
      </c>
      <c r="C104" s="70"/>
      <c r="D104" s="70"/>
      <c r="E104" s="70"/>
      <c r="F104" s="71"/>
      <c r="G104" s="25" t="s">
        <v>2</v>
      </c>
      <c r="H104" s="26" t="s">
        <v>0</v>
      </c>
      <c r="I104" s="27">
        <v>200</v>
      </c>
      <c r="J104" s="42">
        <v>0</v>
      </c>
      <c r="K104" s="28">
        <f>2897250-177775.62-438995.08+5000+127420.83+56000+27000+133423.65+300000</f>
        <v>2929323.78</v>
      </c>
      <c r="L104" s="28">
        <f t="shared" si="4"/>
        <v>2929323.78</v>
      </c>
    </row>
    <row r="105" spans="1:12" ht="15.75">
      <c r="A105" s="1"/>
      <c r="B105" s="76" t="s">
        <v>21</v>
      </c>
      <c r="C105" s="76"/>
      <c r="D105" s="76"/>
      <c r="E105" s="76"/>
      <c r="F105" s="77"/>
      <c r="G105" s="29" t="s">
        <v>137</v>
      </c>
      <c r="H105" s="26" t="s">
        <v>138</v>
      </c>
      <c r="I105" s="27" t="s">
        <v>0</v>
      </c>
      <c r="J105" s="28">
        <f>J106</f>
        <v>0</v>
      </c>
      <c r="K105" s="28">
        <f>K106</f>
        <v>719752.71</v>
      </c>
      <c r="L105" s="28">
        <f t="shared" si="4"/>
        <v>719752.71</v>
      </c>
    </row>
    <row r="106" spans="1:12" ht="22.5">
      <c r="A106" s="1"/>
      <c r="B106" s="70">
        <v>500</v>
      </c>
      <c r="C106" s="70"/>
      <c r="D106" s="70"/>
      <c r="E106" s="70"/>
      <c r="F106" s="71"/>
      <c r="G106" s="25" t="s">
        <v>2</v>
      </c>
      <c r="H106" s="26" t="s">
        <v>0</v>
      </c>
      <c r="I106" s="27">
        <v>200</v>
      </c>
      <c r="J106" s="42"/>
      <c r="K106" s="28">
        <f>620000+100000-247.29</f>
        <v>719752.71</v>
      </c>
      <c r="L106" s="28">
        <f t="shared" si="4"/>
        <v>719752.71</v>
      </c>
    </row>
    <row r="107" spans="1:12" ht="15.75">
      <c r="A107" s="1"/>
      <c r="B107" s="76" t="s">
        <v>21</v>
      </c>
      <c r="C107" s="76"/>
      <c r="D107" s="76"/>
      <c r="E107" s="76"/>
      <c r="F107" s="77"/>
      <c r="G107" s="29" t="s">
        <v>140</v>
      </c>
      <c r="H107" s="26" t="s">
        <v>139</v>
      </c>
      <c r="I107" s="27" t="s">
        <v>0</v>
      </c>
      <c r="J107" s="28">
        <f>J108</f>
        <v>0</v>
      </c>
      <c r="K107" s="28">
        <f>K108</f>
        <v>77010.15</v>
      </c>
      <c r="L107" s="28">
        <f t="shared" si="4"/>
        <v>77010.15</v>
      </c>
    </row>
    <row r="108" spans="1:12" ht="22.5">
      <c r="A108" s="1"/>
      <c r="B108" s="70">
        <v>500</v>
      </c>
      <c r="C108" s="70"/>
      <c r="D108" s="70"/>
      <c r="E108" s="70"/>
      <c r="F108" s="71"/>
      <c r="G108" s="25" t="s">
        <v>2</v>
      </c>
      <c r="H108" s="26" t="s">
        <v>0</v>
      </c>
      <c r="I108" s="27">
        <v>200</v>
      </c>
      <c r="J108" s="42"/>
      <c r="K108" s="28">
        <f>134600-57589.85</f>
        <v>77010.15</v>
      </c>
      <c r="L108" s="28">
        <f t="shared" si="4"/>
        <v>77010.15</v>
      </c>
    </row>
    <row r="109" spans="1:12" ht="15.75">
      <c r="A109" s="1"/>
      <c r="B109" s="76" t="s">
        <v>21</v>
      </c>
      <c r="C109" s="76"/>
      <c r="D109" s="76"/>
      <c r="E109" s="76"/>
      <c r="F109" s="77"/>
      <c r="G109" s="29" t="s">
        <v>142</v>
      </c>
      <c r="H109" s="26" t="s">
        <v>141</v>
      </c>
      <c r="I109" s="27" t="s">
        <v>0</v>
      </c>
      <c r="J109" s="28">
        <f>J110</f>
        <v>0</v>
      </c>
      <c r="K109" s="28">
        <f>K110</f>
        <v>298129</v>
      </c>
      <c r="L109" s="28">
        <f t="shared" si="4"/>
        <v>298129</v>
      </c>
    </row>
    <row r="110" spans="1:12" ht="22.5">
      <c r="A110" s="1"/>
      <c r="B110" s="70">
        <v>500</v>
      </c>
      <c r="C110" s="70"/>
      <c r="D110" s="70"/>
      <c r="E110" s="70"/>
      <c r="F110" s="71"/>
      <c r="G110" s="25" t="s">
        <v>2</v>
      </c>
      <c r="H110" s="26" t="s">
        <v>0</v>
      </c>
      <c r="I110" s="27">
        <v>200</v>
      </c>
      <c r="J110" s="42">
        <v>0</v>
      </c>
      <c r="K110" s="28">
        <f>300000-1871</f>
        <v>298129</v>
      </c>
      <c r="L110" s="28">
        <f t="shared" si="4"/>
        <v>298129</v>
      </c>
    </row>
    <row r="111" spans="1:12" ht="15.75">
      <c r="A111" s="1"/>
      <c r="B111" s="76" t="s">
        <v>21</v>
      </c>
      <c r="C111" s="76"/>
      <c r="D111" s="76"/>
      <c r="E111" s="76"/>
      <c r="F111" s="77"/>
      <c r="G111" s="29" t="s">
        <v>144</v>
      </c>
      <c r="H111" s="26" t="s">
        <v>143</v>
      </c>
      <c r="I111" s="27" t="s">
        <v>0</v>
      </c>
      <c r="J111" s="28">
        <f>J112</f>
        <v>0</v>
      </c>
      <c r="K111" s="28">
        <f>K112</f>
        <v>150001.5</v>
      </c>
      <c r="L111" s="28">
        <f aca="true" t="shared" si="5" ref="L111:L121">J111+K111</f>
        <v>150001.5</v>
      </c>
    </row>
    <row r="112" spans="1:12" ht="22.5">
      <c r="A112" s="1"/>
      <c r="B112" s="70">
        <v>500</v>
      </c>
      <c r="C112" s="70"/>
      <c r="D112" s="70"/>
      <c r="E112" s="70"/>
      <c r="F112" s="71"/>
      <c r="G112" s="25" t="s">
        <v>2</v>
      </c>
      <c r="H112" s="26" t="s">
        <v>0</v>
      </c>
      <c r="I112" s="27">
        <v>200</v>
      </c>
      <c r="J112" s="42"/>
      <c r="K112" s="28">
        <f>150000+1.5</f>
        <v>150001.5</v>
      </c>
      <c r="L112" s="28">
        <f>J112+K112</f>
        <v>150001.5</v>
      </c>
    </row>
    <row r="113" spans="1:12" ht="15.75">
      <c r="A113" s="1"/>
      <c r="B113" s="76" t="s">
        <v>21</v>
      </c>
      <c r="C113" s="76"/>
      <c r="D113" s="76"/>
      <c r="E113" s="76"/>
      <c r="F113" s="77"/>
      <c r="G113" s="29" t="s">
        <v>146</v>
      </c>
      <c r="H113" s="26" t="s">
        <v>145</v>
      </c>
      <c r="I113" s="27" t="s">
        <v>0</v>
      </c>
      <c r="J113" s="28">
        <f>J114</f>
        <v>0</v>
      </c>
      <c r="K113" s="28">
        <f>K114</f>
        <v>585680.22</v>
      </c>
      <c r="L113" s="28">
        <f t="shared" si="5"/>
        <v>585680.22</v>
      </c>
    </row>
    <row r="114" spans="1:12" ht="22.5">
      <c r="A114" s="1"/>
      <c r="B114" s="70">
        <v>500</v>
      </c>
      <c r="C114" s="70"/>
      <c r="D114" s="70"/>
      <c r="E114" s="70"/>
      <c r="F114" s="71"/>
      <c r="G114" s="25" t="s">
        <v>2</v>
      </c>
      <c r="H114" s="26" t="s">
        <v>0</v>
      </c>
      <c r="I114" s="27">
        <v>200</v>
      </c>
      <c r="J114" s="42"/>
      <c r="K114" s="28">
        <f>110000+75680.22+200000+200000</f>
        <v>585680.22</v>
      </c>
      <c r="L114" s="28">
        <f t="shared" si="5"/>
        <v>585680.22</v>
      </c>
    </row>
    <row r="115" spans="1:12" ht="15.75">
      <c r="A115" s="1"/>
      <c r="B115" s="76" t="s">
        <v>21</v>
      </c>
      <c r="C115" s="76"/>
      <c r="D115" s="76"/>
      <c r="E115" s="76"/>
      <c r="F115" s="77"/>
      <c r="G115" s="29" t="s">
        <v>148</v>
      </c>
      <c r="H115" s="26" t="s">
        <v>147</v>
      </c>
      <c r="I115" s="27" t="s">
        <v>0</v>
      </c>
      <c r="J115" s="28">
        <f>J116</f>
        <v>0</v>
      </c>
      <c r="K115" s="28">
        <f>K116</f>
        <v>1737710.2299999997</v>
      </c>
      <c r="L115" s="28">
        <f t="shared" si="5"/>
        <v>1737710.2299999997</v>
      </c>
    </row>
    <row r="116" spans="1:12" ht="22.5">
      <c r="A116" s="1"/>
      <c r="B116" s="70">
        <v>500</v>
      </c>
      <c r="C116" s="70"/>
      <c r="D116" s="70"/>
      <c r="E116" s="70"/>
      <c r="F116" s="71"/>
      <c r="G116" s="25" t="s">
        <v>2</v>
      </c>
      <c r="H116" s="26" t="s">
        <v>0</v>
      </c>
      <c r="I116" s="27">
        <v>200</v>
      </c>
      <c r="J116" s="42">
        <v>0</v>
      </c>
      <c r="K116" s="28">
        <f>1492724.63-127420.83-200000-60136.33+125818+32200+53000+421524.76</f>
        <v>1737710.2299999997</v>
      </c>
      <c r="L116" s="28">
        <f t="shared" si="5"/>
        <v>1737710.2299999997</v>
      </c>
    </row>
    <row r="117" spans="1:12" ht="15.75">
      <c r="A117" s="1"/>
      <c r="B117" s="76" t="s">
        <v>21</v>
      </c>
      <c r="C117" s="76"/>
      <c r="D117" s="76"/>
      <c r="E117" s="76"/>
      <c r="F117" s="77"/>
      <c r="G117" s="29" t="s">
        <v>232</v>
      </c>
      <c r="H117" s="26" t="s">
        <v>233</v>
      </c>
      <c r="I117" s="27" t="s">
        <v>0</v>
      </c>
      <c r="J117" s="28">
        <f>J118+J119</f>
        <v>0</v>
      </c>
      <c r="K117" s="28">
        <f>K118+K119</f>
        <v>243200.38</v>
      </c>
      <c r="L117" s="28">
        <f t="shared" si="5"/>
        <v>243200.38</v>
      </c>
    </row>
    <row r="118" spans="1:12" ht="22.5">
      <c r="A118" s="1"/>
      <c r="B118" s="70">
        <v>500</v>
      </c>
      <c r="C118" s="70"/>
      <c r="D118" s="70"/>
      <c r="E118" s="70"/>
      <c r="F118" s="71"/>
      <c r="G118" s="25" t="s">
        <v>2</v>
      </c>
      <c r="H118" s="26" t="s">
        <v>0</v>
      </c>
      <c r="I118" s="27">
        <v>200</v>
      </c>
      <c r="J118" s="42"/>
      <c r="K118" s="28">
        <v>0</v>
      </c>
      <c r="L118" s="28">
        <f t="shared" si="5"/>
        <v>0</v>
      </c>
    </row>
    <row r="119" spans="1:12" ht="15.75">
      <c r="A119" s="1"/>
      <c r="B119" s="70">
        <v>500</v>
      </c>
      <c r="C119" s="70"/>
      <c r="D119" s="70"/>
      <c r="E119" s="70"/>
      <c r="F119" s="71"/>
      <c r="G119" s="29" t="s">
        <v>1</v>
      </c>
      <c r="H119" s="26" t="s">
        <v>0</v>
      </c>
      <c r="I119" s="27">
        <v>800</v>
      </c>
      <c r="J119" s="42"/>
      <c r="K119" s="28">
        <f>126000+102095.4+15134.38-29.4</f>
        <v>243200.38</v>
      </c>
      <c r="L119" s="28">
        <f t="shared" si="5"/>
        <v>243200.38</v>
      </c>
    </row>
    <row r="120" spans="1:12" ht="23.25">
      <c r="A120" s="1"/>
      <c r="B120" s="76" t="s">
        <v>21</v>
      </c>
      <c r="C120" s="76"/>
      <c r="D120" s="76"/>
      <c r="E120" s="76"/>
      <c r="F120" s="77"/>
      <c r="G120" s="29" t="s">
        <v>252</v>
      </c>
      <c r="H120" s="26" t="s">
        <v>256</v>
      </c>
      <c r="I120" s="27" t="s">
        <v>0</v>
      </c>
      <c r="J120" s="28">
        <f>J121</f>
        <v>0</v>
      </c>
      <c r="K120" s="28">
        <f>K121+K122</f>
        <v>15400</v>
      </c>
      <c r="L120" s="28">
        <f t="shared" si="5"/>
        <v>15400</v>
      </c>
    </row>
    <row r="121" spans="1:12" ht="22.5">
      <c r="A121" s="1"/>
      <c r="B121" s="70">
        <v>500</v>
      </c>
      <c r="C121" s="70"/>
      <c r="D121" s="70"/>
      <c r="E121" s="70"/>
      <c r="F121" s="71"/>
      <c r="G121" s="25" t="s">
        <v>2</v>
      </c>
      <c r="H121" s="26" t="s">
        <v>0</v>
      </c>
      <c r="I121" s="27">
        <v>200</v>
      </c>
      <c r="J121" s="42">
        <v>0</v>
      </c>
      <c r="K121" s="28">
        <v>15400</v>
      </c>
      <c r="L121" s="28">
        <f t="shared" si="5"/>
        <v>15400</v>
      </c>
    </row>
    <row r="122" spans="1:12" ht="23.25">
      <c r="A122" s="1"/>
      <c r="B122" s="76" t="s">
        <v>21</v>
      </c>
      <c r="C122" s="76"/>
      <c r="D122" s="76"/>
      <c r="E122" s="76"/>
      <c r="F122" s="77"/>
      <c r="G122" s="29" t="s">
        <v>252</v>
      </c>
      <c r="H122" s="26" t="s">
        <v>253</v>
      </c>
      <c r="I122" s="27" t="s">
        <v>0</v>
      </c>
      <c r="J122" s="28">
        <f>J123</f>
        <v>49005</v>
      </c>
      <c r="K122" s="28">
        <f>K123+K128</f>
        <v>0</v>
      </c>
      <c r="L122" s="28">
        <f aca="true" t="shared" si="6" ref="L122:L132">J122+K122</f>
        <v>49005</v>
      </c>
    </row>
    <row r="123" spans="1:12" ht="22.5">
      <c r="A123" s="1"/>
      <c r="B123" s="70">
        <v>500</v>
      </c>
      <c r="C123" s="70"/>
      <c r="D123" s="70"/>
      <c r="E123" s="70"/>
      <c r="F123" s="71"/>
      <c r="G123" s="25" t="s">
        <v>2</v>
      </c>
      <c r="H123" s="26" t="s">
        <v>0</v>
      </c>
      <c r="I123" s="27">
        <v>200</v>
      </c>
      <c r="J123" s="42">
        <f>292686-119966-123715</f>
        <v>49005</v>
      </c>
      <c r="K123" s="28">
        <v>0</v>
      </c>
      <c r="L123" s="28">
        <f t="shared" si="6"/>
        <v>49005</v>
      </c>
    </row>
    <row r="124" spans="1:12" ht="23.25">
      <c r="A124" s="1"/>
      <c r="B124" s="76" t="s">
        <v>21</v>
      </c>
      <c r="C124" s="76"/>
      <c r="D124" s="76"/>
      <c r="E124" s="76"/>
      <c r="F124" s="77"/>
      <c r="G124" s="29" t="s">
        <v>259</v>
      </c>
      <c r="H124" s="26" t="s">
        <v>258</v>
      </c>
      <c r="I124" s="27" t="s">
        <v>0</v>
      </c>
      <c r="J124" s="28">
        <f>J125</f>
        <v>2051852.61</v>
      </c>
      <c r="K124" s="28">
        <f>K125+K130</f>
        <v>975563.72</v>
      </c>
      <c r="L124" s="28">
        <f>J124+K124</f>
        <v>3027416.33</v>
      </c>
    </row>
    <row r="125" spans="1:12" ht="22.5">
      <c r="A125" s="1"/>
      <c r="B125" s="70">
        <v>500</v>
      </c>
      <c r="C125" s="70"/>
      <c r="D125" s="70"/>
      <c r="E125" s="70"/>
      <c r="F125" s="71"/>
      <c r="G125" s="25" t="s">
        <v>2</v>
      </c>
      <c r="H125" s="26" t="s">
        <v>0</v>
      </c>
      <c r="I125" s="27">
        <v>200</v>
      </c>
      <c r="J125" s="42">
        <f>1364288.52+935360.16-216936.2-30859.87</f>
        <v>2051852.61</v>
      </c>
      <c r="K125" s="28">
        <f>574695.08+400000+868.64</f>
        <v>975563.72</v>
      </c>
      <c r="L125" s="28">
        <f>J125+K125</f>
        <v>3027416.33</v>
      </c>
    </row>
    <row r="126" spans="1:12" ht="67.5" customHeight="1">
      <c r="A126" s="1"/>
      <c r="B126" s="76" t="s">
        <v>21</v>
      </c>
      <c r="C126" s="76"/>
      <c r="D126" s="76"/>
      <c r="E126" s="76"/>
      <c r="F126" s="77"/>
      <c r="G126" s="29" t="s">
        <v>264</v>
      </c>
      <c r="H126" s="26" t="s">
        <v>265</v>
      </c>
      <c r="I126" s="27" t="s">
        <v>0</v>
      </c>
      <c r="J126" s="28">
        <f>J127</f>
        <v>111960</v>
      </c>
      <c r="K126" s="28">
        <f>K127+K132</f>
        <v>0</v>
      </c>
      <c r="L126" s="28">
        <f>J126+K126</f>
        <v>111960</v>
      </c>
    </row>
    <row r="127" spans="1:12" ht="22.5">
      <c r="A127" s="1"/>
      <c r="B127" s="70">
        <v>500</v>
      </c>
      <c r="C127" s="70"/>
      <c r="D127" s="70"/>
      <c r="E127" s="70"/>
      <c r="F127" s="71"/>
      <c r="G127" s="25" t="s">
        <v>2</v>
      </c>
      <c r="H127" s="26" t="s">
        <v>0</v>
      </c>
      <c r="I127" s="27">
        <v>200</v>
      </c>
      <c r="J127" s="42">
        <v>111960</v>
      </c>
      <c r="K127" s="28">
        <v>0</v>
      </c>
      <c r="L127" s="28">
        <f>J127+K127</f>
        <v>111960</v>
      </c>
    </row>
    <row r="128" spans="1:12" ht="15.75">
      <c r="A128" s="1"/>
      <c r="B128" s="82" t="s">
        <v>20</v>
      </c>
      <c r="C128" s="82"/>
      <c r="D128" s="82"/>
      <c r="E128" s="82"/>
      <c r="F128" s="83"/>
      <c r="G128" s="48" t="s">
        <v>151</v>
      </c>
      <c r="H128" s="49" t="s">
        <v>150</v>
      </c>
      <c r="I128" s="50" t="s">
        <v>0</v>
      </c>
      <c r="J128" s="51">
        <f>J129+J131</f>
        <v>1338772.4</v>
      </c>
      <c r="K128" s="51">
        <f>K129+K131</f>
        <v>0</v>
      </c>
      <c r="L128" s="51">
        <f t="shared" si="6"/>
        <v>1338772.4</v>
      </c>
    </row>
    <row r="129" spans="1:12" ht="24.75" customHeight="1">
      <c r="A129" s="1"/>
      <c r="B129" s="68" t="s">
        <v>18</v>
      </c>
      <c r="C129" s="68"/>
      <c r="D129" s="68"/>
      <c r="E129" s="68"/>
      <c r="F129" s="69"/>
      <c r="G129" s="25" t="s">
        <v>214</v>
      </c>
      <c r="H129" s="26" t="s">
        <v>215</v>
      </c>
      <c r="I129" s="27" t="s">
        <v>0</v>
      </c>
      <c r="J129" s="28">
        <f>J130</f>
        <v>1138772.4</v>
      </c>
      <c r="K129" s="28">
        <f>K130</f>
        <v>0</v>
      </c>
      <c r="L129" s="28">
        <f t="shared" si="6"/>
        <v>1138772.4</v>
      </c>
    </row>
    <row r="130" spans="1:12" ht="22.5">
      <c r="A130" s="1"/>
      <c r="B130" s="70">
        <v>500</v>
      </c>
      <c r="C130" s="70"/>
      <c r="D130" s="70"/>
      <c r="E130" s="70"/>
      <c r="F130" s="71"/>
      <c r="G130" s="25" t="s">
        <v>2</v>
      </c>
      <c r="H130" s="26" t="s">
        <v>0</v>
      </c>
      <c r="I130" s="27">
        <v>200</v>
      </c>
      <c r="J130" s="28">
        <v>1138772.4</v>
      </c>
      <c r="K130" s="42">
        <v>0</v>
      </c>
      <c r="L130" s="28">
        <f t="shared" si="6"/>
        <v>1138772.4</v>
      </c>
    </row>
    <row r="131" spans="1:12" ht="24.75" customHeight="1">
      <c r="A131" s="1"/>
      <c r="B131" s="68" t="s">
        <v>18</v>
      </c>
      <c r="C131" s="68"/>
      <c r="D131" s="68"/>
      <c r="E131" s="68"/>
      <c r="F131" s="69"/>
      <c r="G131" s="25" t="s">
        <v>212</v>
      </c>
      <c r="H131" s="26" t="s">
        <v>213</v>
      </c>
      <c r="I131" s="27" t="s">
        <v>0</v>
      </c>
      <c r="J131" s="28">
        <f>J132</f>
        <v>200000</v>
      </c>
      <c r="K131" s="28">
        <f>K132</f>
        <v>0</v>
      </c>
      <c r="L131" s="28">
        <f t="shared" si="6"/>
        <v>200000</v>
      </c>
    </row>
    <row r="132" spans="1:12" ht="15.75">
      <c r="A132" s="1"/>
      <c r="B132" s="70">
        <v>500</v>
      </c>
      <c r="C132" s="70"/>
      <c r="D132" s="70"/>
      <c r="E132" s="70"/>
      <c r="F132" s="71"/>
      <c r="G132" s="25" t="s">
        <v>34</v>
      </c>
      <c r="H132" s="26" t="s">
        <v>0</v>
      </c>
      <c r="I132" s="27">
        <v>400</v>
      </c>
      <c r="J132" s="28">
        <v>200000</v>
      </c>
      <c r="K132" s="42">
        <v>0</v>
      </c>
      <c r="L132" s="28">
        <f t="shared" si="6"/>
        <v>200000</v>
      </c>
    </row>
    <row r="133" spans="1:12" ht="33.75">
      <c r="A133" s="1"/>
      <c r="B133" s="82" t="s">
        <v>19</v>
      </c>
      <c r="C133" s="82"/>
      <c r="D133" s="82"/>
      <c r="E133" s="82"/>
      <c r="F133" s="83"/>
      <c r="G133" s="21" t="s">
        <v>159</v>
      </c>
      <c r="H133" s="22" t="s">
        <v>158</v>
      </c>
      <c r="I133" s="23" t="s">
        <v>0</v>
      </c>
      <c r="J133" s="24">
        <f>J134</f>
        <v>3537912</v>
      </c>
      <c r="K133" s="24">
        <f>K134</f>
        <v>2651449.21</v>
      </c>
      <c r="L133" s="24">
        <f aca="true" t="shared" si="7" ref="L133:L174">J133+K133</f>
        <v>6189361.21</v>
      </c>
    </row>
    <row r="134" spans="1:12" ht="15.75">
      <c r="A134" s="1"/>
      <c r="B134" s="82" t="s">
        <v>19</v>
      </c>
      <c r="C134" s="82"/>
      <c r="D134" s="82"/>
      <c r="E134" s="82"/>
      <c r="F134" s="83"/>
      <c r="G134" s="48" t="s">
        <v>153</v>
      </c>
      <c r="H134" s="49" t="s">
        <v>152</v>
      </c>
      <c r="I134" s="50" t="s">
        <v>0</v>
      </c>
      <c r="J134" s="51">
        <f>J135+J137+J139</f>
        <v>3537912</v>
      </c>
      <c r="K134" s="51">
        <f>K135+K137+K139+K141</f>
        <v>2651449.21</v>
      </c>
      <c r="L134" s="51">
        <f t="shared" si="7"/>
        <v>6189361.21</v>
      </c>
    </row>
    <row r="135" spans="1:12" ht="24.75" customHeight="1">
      <c r="A135" s="1"/>
      <c r="B135" s="68" t="s">
        <v>18</v>
      </c>
      <c r="C135" s="68"/>
      <c r="D135" s="68"/>
      <c r="E135" s="68"/>
      <c r="F135" s="69"/>
      <c r="G135" s="25" t="s">
        <v>155</v>
      </c>
      <c r="H135" s="26" t="s">
        <v>154</v>
      </c>
      <c r="I135" s="27" t="s">
        <v>0</v>
      </c>
      <c r="J135" s="28">
        <f>J136</f>
        <v>0</v>
      </c>
      <c r="K135" s="28">
        <f>K136</f>
        <v>789308</v>
      </c>
      <c r="L135" s="28">
        <f t="shared" si="7"/>
        <v>789308</v>
      </c>
    </row>
    <row r="136" spans="1:12" ht="22.5">
      <c r="A136" s="1"/>
      <c r="B136" s="70">
        <v>500</v>
      </c>
      <c r="C136" s="70"/>
      <c r="D136" s="70"/>
      <c r="E136" s="70"/>
      <c r="F136" s="71"/>
      <c r="G136" s="25" t="s">
        <v>2</v>
      </c>
      <c r="H136" s="26" t="s">
        <v>0</v>
      </c>
      <c r="I136" s="27">
        <v>200</v>
      </c>
      <c r="J136" s="28">
        <v>0</v>
      </c>
      <c r="K136" s="42">
        <f>601990+187318</f>
        <v>789308</v>
      </c>
      <c r="L136" s="28">
        <f>J136+K136</f>
        <v>789308</v>
      </c>
    </row>
    <row r="137" spans="1:12" ht="24.75" customHeight="1">
      <c r="A137" s="1"/>
      <c r="B137" s="68" t="s">
        <v>18</v>
      </c>
      <c r="C137" s="68"/>
      <c r="D137" s="68"/>
      <c r="E137" s="68"/>
      <c r="F137" s="69"/>
      <c r="G137" s="25" t="s">
        <v>156</v>
      </c>
      <c r="H137" s="26" t="s">
        <v>157</v>
      </c>
      <c r="I137" s="27" t="s">
        <v>0</v>
      </c>
      <c r="J137" s="28">
        <f>J138</f>
        <v>0</v>
      </c>
      <c r="K137" s="28">
        <f>K138</f>
        <v>1616578.44</v>
      </c>
      <c r="L137" s="28">
        <f t="shared" si="7"/>
        <v>1616578.44</v>
      </c>
    </row>
    <row r="138" spans="1:12" ht="22.5">
      <c r="A138" s="1"/>
      <c r="B138" s="70">
        <v>500</v>
      </c>
      <c r="C138" s="70"/>
      <c r="D138" s="70"/>
      <c r="E138" s="70"/>
      <c r="F138" s="71"/>
      <c r="G138" s="25" t="s">
        <v>2</v>
      </c>
      <c r="H138" s="26" t="s">
        <v>0</v>
      </c>
      <c r="I138" s="27">
        <v>200</v>
      </c>
      <c r="J138" s="28">
        <v>0</v>
      </c>
      <c r="K138" s="42">
        <f>1778000-192164+271459.15-38607-187318-14791.71</f>
        <v>1616578.44</v>
      </c>
      <c r="L138" s="28">
        <f t="shared" si="7"/>
        <v>1616578.44</v>
      </c>
    </row>
    <row r="139" spans="1:12" ht="24.75" customHeight="1">
      <c r="A139" s="1"/>
      <c r="B139" s="68" t="s">
        <v>18</v>
      </c>
      <c r="C139" s="68"/>
      <c r="D139" s="68"/>
      <c r="E139" s="68"/>
      <c r="F139" s="69"/>
      <c r="G139" s="25" t="s">
        <v>245</v>
      </c>
      <c r="H139" s="26" t="s">
        <v>243</v>
      </c>
      <c r="I139" s="27" t="s">
        <v>0</v>
      </c>
      <c r="J139" s="28">
        <f>J140</f>
        <v>3537912</v>
      </c>
      <c r="K139" s="28">
        <f>K140</f>
        <v>0</v>
      </c>
      <c r="L139" s="28">
        <f>J139+K139</f>
        <v>3537912</v>
      </c>
    </row>
    <row r="140" spans="1:12" ht="22.5">
      <c r="A140" s="1"/>
      <c r="B140" s="70">
        <v>500</v>
      </c>
      <c r="C140" s="70"/>
      <c r="D140" s="70"/>
      <c r="E140" s="70"/>
      <c r="F140" s="71"/>
      <c r="G140" s="25" t="s">
        <v>2</v>
      </c>
      <c r="H140" s="26" t="s">
        <v>0</v>
      </c>
      <c r="I140" s="27">
        <v>200</v>
      </c>
      <c r="J140" s="28">
        <f>3651108-113196</f>
        <v>3537912</v>
      </c>
      <c r="K140" s="42">
        <v>0</v>
      </c>
      <c r="L140" s="28">
        <f>J140+K140</f>
        <v>3537912</v>
      </c>
    </row>
    <row r="141" spans="1:12" ht="24.75" customHeight="1">
      <c r="A141" s="1"/>
      <c r="B141" s="68" t="s">
        <v>18</v>
      </c>
      <c r="C141" s="68"/>
      <c r="D141" s="68"/>
      <c r="E141" s="68"/>
      <c r="F141" s="69"/>
      <c r="G141" s="25" t="s">
        <v>245</v>
      </c>
      <c r="H141" s="26" t="s">
        <v>244</v>
      </c>
      <c r="I141" s="27" t="s">
        <v>0</v>
      </c>
      <c r="J141" s="28">
        <f>J142</f>
        <v>0</v>
      </c>
      <c r="K141" s="28">
        <f>K142</f>
        <v>245562.77</v>
      </c>
      <c r="L141" s="28">
        <f>J141+K141</f>
        <v>245562.77</v>
      </c>
    </row>
    <row r="142" spans="1:12" ht="22.5">
      <c r="A142" s="1"/>
      <c r="B142" s="70">
        <v>500</v>
      </c>
      <c r="C142" s="70"/>
      <c r="D142" s="70"/>
      <c r="E142" s="70"/>
      <c r="F142" s="71"/>
      <c r="G142" s="25" t="s">
        <v>2</v>
      </c>
      <c r="H142" s="26" t="s">
        <v>0</v>
      </c>
      <c r="I142" s="27">
        <v>200</v>
      </c>
      <c r="J142" s="28">
        <v>0</v>
      </c>
      <c r="K142" s="42">
        <f>192164+38607+14791.77</f>
        <v>245562.77</v>
      </c>
      <c r="L142" s="28">
        <f>J142+K142</f>
        <v>245562.77</v>
      </c>
    </row>
    <row r="143" spans="1:12" s="62" customFormat="1" ht="22.5">
      <c r="A143" s="57"/>
      <c r="B143" s="78" t="s">
        <v>19</v>
      </c>
      <c r="C143" s="78"/>
      <c r="D143" s="78"/>
      <c r="E143" s="78"/>
      <c r="F143" s="79"/>
      <c r="G143" s="58" t="s">
        <v>231</v>
      </c>
      <c r="H143" s="59" t="s">
        <v>209</v>
      </c>
      <c r="I143" s="60" t="s">
        <v>0</v>
      </c>
      <c r="J143" s="61">
        <f>J145</f>
        <v>5686653</v>
      </c>
      <c r="K143" s="61">
        <f>K144</f>
        <v>1046059.8800000001</v>
      </c>
      <c r="L143" s="61">
        <f aca="true" t="shared" si="8" ref="L143:L150">J143+K143</f>
        <v>6732712.88</v>
      </c>
    </row>
    <row r="144" spans="1:12" s="62" customFormat="1" ht="22.5">
      <c r="A144" s="57"/>
      <c r="B144" s="78" t="s">
        <v>19</v>
      </c>
      <c r="C144" s="78"/>
      <c r="D144" s="78"/>
      <c r="E144" s="78"/>
      <c r="F144" s="79"/>
      <c r="G144" s="63" t="s">
        <v>208</v>
      </c>
      <c r="H144" s="64" t="s">
        <v>209</v>
      </c>
      <c r="I144" s="65" t="s">
        <v>0</v>
      </c>
      <c r="J144" s="66">
        <f>J146</f>
        <v>4887456</v>
      </c>
      <c r="K144" s="66">
        <f>K145</f>
        <v>1046059.8800000001</v>
      </c>
      <c r="L144" s="66">
        <f t="shared" si="8"/>
        <v>5933515.88</v>
      </c>
    </row>
    <row r="145" spans="1:12" ht="22.5">
      <c r="A145" s="1"/>
      <c r="B145" s="82" t="s">
        <v>19</v>
      </c>
      <c r="C145" s="82"/>
      <c r="D145" s="82"/>
      <c r="E145" s="82"/>
      <c r="F145" s="83"/>
      <c r="G145" s="48" t="s">
        <v>210</v>
      </c>
      <c r="H145" s="49" t="s">
        <v>211</v>
      </c>
      <c r="I145" s="50" t="s">
        <v>0</v>
      </c>
      <c r="J145" s="51">
        <f>J146+J153</f>
        <v>5686653</v>
      </c>
      <c r="K145" s="51">
        <f>K146+K155+K151+K149</f>
        <v>1046059.8800000001</v>
      </c>
      <c r="L145" s="51">
        <f t="shared" si="8"/>
        <v>6732712.88</v>
      </c>
    </row>
    <row r="146" spans="1:12" ht="24.75" customHeight="1">
      <c r="A146" s="1"/>
      <c r="B146" s="68" t="s">
        <v>18</v>
      </c>
      <c r="C146" s="68"/>
      <c r="D146" s="68"/>
      <c r="E146" s="68"/>
      <c r="F146" s="69"/>
      <c r="G146" s="25" t="s">
        <v>248</v>
      </c>
      <c r="H146" s="26" t="s">
        <v>247</v>
      </c>
      <c r="I146" s="27" t="s">
        <v>0</v>
      </c>
      <c r="J146" s="28">
        <f>J147</f>
        <v>4887456</v>
      </c>
      <c r="K146" s="28">
        <f>K147+K148</f>
        <v>257234.22</v>
      </c>
      <c r="L146" s="28">
        <f t="shared" si="8"/>
        <v>5144690.22</v>
      </c>
    </row>
    <row r="147" spans="1:12" ht="21.75" customHeight="1">
      <c r="A147" s="1"/>
      <c r="B147" s="70">
        <v>500</v>
      </c>
      <c r="C147" s="70"/>
      <c r="D147" s="70"/>
      <c r="E147" s="70"/>
      <c r="F147" s="71"/>
      <c r="G147" s="25" t="s">
        <v>2</v>
      </c>
      <c r="H147" s="26" t="s">
        <v>0</v>
      </c>
      <c r="I147" s="27">
        <v>200</v>
      </c>
      <c r="J147" s="28">
        <f>5000000-277841+174429-9132</f>
        <v>4887456</v>
      </c>
      <c r="K147" s="42">
        <v>257234.22</v>
      </c>
      <c r="L147" s="28">
        <f t="shared" si="8"/>
        <v>5144690.22</v>
      </c>
    </row>
    <row r="148" spans="1:12" ht="15.75">
      <c r="A148" s="1"/>
      <c r="B148" s="70">
        <v>500</v>
      </c>
      <c r="C148" s="70"/>
      <c r="D148" s="70"/>
      <c r="E148" s="70"/>
      <c r="F148" s="71"/>
      <c r="G148" s="25"/>
      <c r="H148" s="26" t="s">
        <v>0</v>
      </c>
      <c r="I148" s="27">
        <v>800</v>
      </c>
      <c r="J148" s="28">
        <v>0</v>
      </c>
      <c r="K148" s="42">
        <v>0</v>
      </c>
      <c r="L148" s="28">
        <f t="shared" si="8"/>
        <v>0</v>
      </c>
    </row>
    <row r="149" spans="1:12" ht="24.75" customHeight="1">
      <c r="A149" s="1"/>
      <c r="B149" s="68" t="s">
        <v>18</v>
      </c>
      <c r="C149" s="68"/>
      <c r="D149" s="68"/>
      <c r="E149" s="68"/>
      <c r="F149" s="69"/>
      <c r="G149" s="25" t="s">
        <v>263</v>
      </c>
      <c r="H149" s="26" t="s">
        <v>262</v>
      </c>
      <c r="I149" s="27" t="s">
        <v>0</v>
      </c>
      <c r="J149" s="28">
        <f>J150</f>
        <v>0</v>
      </c>
      <c r="K149" s="28">
        <f>K150</f>
        <v>610551.43</v>
      </c>
      <c r="L149" s="28">
        <f t="shared" si="8"/>
        <v>610551.43</v>
      </c>
    </row>
    <row r="150" spans="1:12" ht="21.75" customHeight="1">
      <c r="A150" s="1"/>
      <c r="B150" s="70">
        <v>500</v>
      </c>
      <c r="C150" s="70"/>
      <c r="D150" s="70"/>
      <c r="E150" s="70"/>
      <c r="F150" s="71"/>
      <c r="G150" s="25" t="s">
        <v>2</v>
      </c>
      <c r="H150" s="26" t="s">
        <v>0</v>
      </c>
      <c r="I150" s="27">
        <v>200</v>
      </c>
      <c r="J150" s="28">
        <v>0</v>
      </c>
      <c r="K150" s="42">
        <v>610551.43</v>
      </c>
      <c r="L150" s="28">
        <f t="shared" si="8"/>
        <v>610551.43</v>
      </c>
    </row>
    <row r="151" spans="1:12" ht="24.75" customHeight="1">
      <c r="A151" s="1"/>
      <c r="B151" s="68" t="s">
        <v>18</v>
      </c>
      <c r="C151" s="68"/>
      <c r="D151" s="68"/>
      <c r="E151" s="68"/>
      <c r="F151" s="69"/>
      <c r="G151" s="25" t="s">
        <v>261</v>
      </c>
      <c r="H151" s="26" t="s">
        <v>260</v>
      </c>
      <c r="I151" s="27" t="s">
        <v>0</v>
      </c>
      <c r="J151" s="28">
        <f>J152</f>
        <v>0</v>
      </c>
      <c r="K151" s="28">
        <f>K152+K153</f>
        <v>123231.21</v>
      </c>
      <c r="L151" s="28">
        <f aca="true" t="shared" si="9" ref="L151:L156">J151+K151</f>
        <v>123231.21</v>
      </c>
    </row>
    <row r="152" spans="1:12" ht="21.75" customHeight="1">
      <c r="A152" s="1"/>
      <c r="B152" s="70">
        <v>500</v>
      </c>
      <c r="C152" s="70"/>
      <c r="D152" s="70"/>
      <c r="E152" s="70"/>
      <c r="F152" s="71"/>
      <c r="G152" s="25" t="s">
        <v>2</v>
      </c>
      <c r="H152" s="26" t="s">
        <v>0</v>
      </c>
      <c r="I152" s="27">
        <v>200</v>
      </c>
      <c r="J152" s="28">
        <v>0</v>
      </c>
      <c r="K152" s="42">
        <v>123231.21</v>
      </c>
      <c r="L152" s="28">
        <f t="shared" si="9"/>
        <v>123231.21</v>
      </c>
    </row>
    <row r="153" spans="1:12" ht="24.75" customHeight="1">
      <c r="A153" s="1"/>
      <c r="B153" s="68" t="s">
        <v>18</v>
      </c>
      <c r="C153" s="68"/>
      <c r="D153" s="68"/>
      <c r="E153" s="68"/>
      <c r="F153" s="69"/>
      <c r="G153" s="25" t="s">
        <v>249</v>
      </c>
      <c r="H153" s="26" t="s">
        <v>251</v>
      </c>
      <c r="I153" s="27" t="s">
        <v>0</v>
      </c>
      <c r="J153" s="28">
        <f>J154</f>
        <v>799197</v>
      </c>
      <c r="K153" s="28">
        <f>K154</f>
        <v>0</v>
      </c>
      <c r="L153" s="28">
        <f t="shared" si="9"/>
        <v>799197</v>
      </c>
    </row>
    <row r="154" spans="1:12" ht="21.75" customHeight="1">
      <c r="A154" s="1"/>
      <c r="B154" s="70">
        <v>500</v>
      </c>
      <c r="C154" s="70"/>
      <c r="D154" s="70"/>
      <c r="E154" s="70"/>
      <c r="F154" s="71"/>
      <c r="G154" s="25" t="s">
        <v>2</v>
      </c>
      <c r="H154" s="26" t="s">
        <v>0</v>
      </c>
      <c r="I154" s="27">
        <v>200</v>
      </c>
      <c r="J154" s="28">
        <f>807500-8303</f>
        <v>799197</v>
      </c>
      <c r="K154" s="42">
        <v>0</v>
      </c>
      <c r="L154" s="28">
        <f t="shared" si="9"/>
        <v>799197</v>
      </c>
    </row>
    <row r="155" spans="1:12" ht="24.75" customHeight="1">
      <c r="A155" s="1"/>
      <c r="B155" s="68" t="s">
        <v>18</v>
      </c>
      <c r="C155" s="68"/>
      <c r="D155" s="68"/>
      <c r="E155" s="68"/>
      <c r="F155" s="69"/>
      <c r="G155" s="25" t="s">
        <v>249</v>
      </c>
      <c r="H155" s="26" t="s">
        <v>250</v>
      </c>
      <c r="I155" s="27" t="s">
        <v>0</v>
      </c>
      <c r="J155" s="28">
        <f>J156</f>
        <v>0</v>
      </c>
      <c r="K155" s="28">
        <f>K156</f>
        <v>55043.02</v>
      </c>
      <c r="L155" s="28">
        <f t="shared" si="9"/>
        <v>55043.02</v>
      </c>
    </row>
    <row r="156" spans="1:12" ht="21.75" customHeight="1">
      <c r="A156" s="1"/>
      <c r="B156" s="70">
        <v>500</v>
      </c>
      <c r="C156" s="70"/>
      <c r="D156" s="70"/>
      <c r="E156" s="70"/>
      <c r="F156" s="71"/>
      <c r="G156" s="25" t="s">
        <v>2</v>
      </c>
      <c r="H156" s="26" t="s">
        <v>0</v>
      </c>
      <c r="I156" s="27">
        <v>200</v>
      </c>
      <c r="J156" s="28">
        <v>0</v>
      </c>
      <c r="K156" s="42">
        <f>55711-667.98</f>
        <v>55043.02</v>
      </c>
      <c r="L156" s="28">
        <f t="shared" si="9"/>
        <v>55043.02</v>
      </c>
    </row>
    <row r="157" spans="1:12" ht="21">
      <c r="A157" s="1"/>
      <c r="B157" s="80" t="s">
        <v>17</v>
      </c>
      <c r="C157" s="80"/>
      <c r="D157" s="80"/>
      <c r="E157" s="80"/>
      <c r="F157" s="81"/>
      <c r="G157" s="17" t="s">
        <v>161</v>
      </c>
      <c r="H157" s="18" t="s">
        <v>160</v>
      </c>
      <c r="I157" s="19" t="s">
        <v>0</v>
      </c>
      <c r="J157" s="20">
        <f>J158</f>
        <v>2148664</v>
      </c>
      <c r="K157" s="20">
        <f>K158</f>
        <v>3972473.87</v>
      </c>
      <c r="L157" s="20">
        <f t="shared" si="7"/>
        <v>6121137.87</v>
      </c>
    </row>
    <row r="158" spans="1:12" ht="33.75">
      <c r="A158" s="1"/>
      <c r="B158" s="72" t="s">
        <v>16</v>
      </c>
      <c r="C158" s="72"/>
      <c r="D158" s="72"/>
      <c r="E158" s="72"/>
      <c r="F158" s="73"/>
      <c r="G158" s="21" t="s">
        <v>53</v>
      </c>
      <c r="H158" s="22" t="s">
        <v>162</v>
      </c>
      <c r="I158" s="23" t="s">
        <v>0</v>
      </c>
      <c r="J158" s="24">
        <f>J159+J166+J169+J172+J180+J188</f>
        <v>2148664</v>
      </c>
      <c r="K158" s="24">
        <f>K159+K166+K169+K172+K180+K175+K188</f>
        <v>3972473.87</v>
      </c>
      <c r="L158" s="24">
        <f t="shared" si="7"/>
        <v>6121137.87</v>
      </c>
    </row>
    <row r="159" spans="1:12" ht="22.5">
      <c r="A159" s="1"/>
      <c r="B159" s="72" t="s">
        <v>16</v>
      </c>
      <c r="C159" s="72"/>
      <c r="D159" s="72"/>
      <c r="E159" s="72"/>
      <c r="F159" s="73"/>
      <c r="G159" s="48" t="s">
        <v>169</v>
      </c>
      <c r="H159" s="49" t="s">
        <v>163</v>
      </c>
      <c r="I159" s="50" t="s">
        <v>0</v>
      </c>
      <c r="J159" s="51">
        <f>J160+J162+J164</f>
        <v>0</v>
      </c>
      <c r="K159" s="51">
        <f>K160+K162+K164</f>
        <v>617454</v>
      </c>
      <c r="L159" s="51">
        <f t="shared" si="7"/>
        <v>617454</v>
      </c>
    </row>
    <row r="160" spans="1:12" ht="22.5">
      <c r="A160" s="1"/>
      <c r="B160" s="68" t="s">
        <v>15</v>
      </c>
      <c r="C160" s="68"/>
      <c r="D160" s="68"/>
      <c r="E160" s="68"/>
      <c r="F160" s="69"/>
      <c r="G160" s="25" t="s">
        <v>165</v>
      </c>
      <c r="H160" s="26" t="s">
        <v>164</v>
      </c>
      <c r="I160" s="27" t="s">
        <v>0</v>
      </c>
      <c r="J160" s="28">
        <f>J161</f>
        <v>0</v>
      </c>
      <c r="K160" s="28">
        <f>K161</f>
        <v>0</v>
      </c>
      <c r="L160" s="28">
        <f t="shared" si="7"/>
        <v>0</v>
      </c>
    </row>
    <row r="161" spans="1:12" ht="22.5">
      <c r="A161" s="1"/>
      <c r="B161" s="68">
        <v>200</v>
      </c>
      <c r="C161" s="68"/>
      <c r="D161" s="68"/>
      <c r="E161" s="68"/>
      <c r="F161" s="69"/>
      <c r="G161" s="25" t="s">
        <v>2</v>
      </c>
      <c r="H161" s="26" t="s">
        <v>0</v>
      </c>
      <c r="I161" s="27">
        <v>200</v>
      </c>
      <c r="J161" s="42"/>
      <c r="K161" s="28">
        <v>0</v>
      </c>
      <c r="L161" s="28">
        <f t="shared" si="7"/>
        <v>0</v>
      </c>
    </row>
    <row r="162" spans="1:12" ht="22.5">
      <c r="A162" s="1"/>
      <c r="B162" s="68" t="s">
        <v>15</v>
      </c>
      <c r="C162" s="68"/>
      <c r="D162" s="68"/>
      <c r="E162" s="68"/>
      <c r="F162" s="69"/>
      <c r="G162" s="25" t="s">
        <v>167</v>
      </c>
      <c r="H162" s="26" t="s">
        <v>166</v>
      </c>
      <c r="I162" s="27" t="s">
        <v>0</v>
      </c>
      <c r="J162" s="28">
        <f>J163</f>
        <v>0</v>
      </c>
      <c r="K162" s="28">
        <f>K163</f>
        <v>48030</v>
      </c>
      <c r="L162" s="28">
        <f t="shared" si="7"/>
        <v>48030</v>
      </c>
    </row>
    <row r="163" spans="1:12" ht="22.5">
      <c r="A163" s="1"/>
      <c r="B163" s="68">
        <v>200</v>
      </c>
      <c r="C163" s="68"/>
      <c r="D163" s="68"/>
      <c r="E163" s="68"/>
      <c r="F163" s="69"/>
      <c r="G163" s="25" t="s">
        <v>2</v>
      </c>
      <c r="H163" s="26" t="s">
        <v>0</v>
      </c>
      <c r="I163" s="27">
        <v>200</v>
      </c>
      <c r="J163" s="42"/>
      <c r="K163" s="28">
        <f>50000-1970</f>
        <v>48030</v>
      </c>
      <c r="L163" s="28">
        <f t="shared" si="7"/>
        <v>48030</v>
      </c>
    </row>
    <row r="164" spans="1:12" ht="22.5">
      <c r="A164" s="1"/>
      <c r="B164" s="68" t="s">
        <v>15</v>
      </c>
      <c r="C164" s="68"/>
      <c r="D164" s="68"/>
      <c r="E164" s="68"/>
      <c r="F164" s="69"/>
      <c r="G164" s="25" t="s">
        <v>216</v>
      </c>
      <c r="H164" s="26" t="s">
        <v>217</v>
      </c>
      <c r="I164" s="27" t="s">
        <v>0</v>
      </c>
      <c r="J164" s="28">
        <f>J165</f>
        <v>0</v>
      </c>
      <c r="K164" s="28">
        <f>K165</f>
        <v>569424</v>
      </c>
      <c r="L164" s="28">
        <f t="shared" si="7"/>
        <v>569424</v>
      </c>
    </row>
    <row r="165" spans="1:12" ht="22.5">
      <c r="A165" s="1"/>
      <c r="B165" s="68">
        <v>200</v>
      </c>
      <c r="C165" s="68"/>
      <c r="D165" s="68"/>
      <c r="E165" s="68"/>
      <c r="F165" s="69"/>
      <c r="G165" s="25" t="s">
        <v>2</v>
      </c>
      <c r="H165" s="26" t="s">
        <v>0</v>
      </c>
      <c r="I165" s="27">
        <v>200</v>
      </c>
      <c r="J165" s="42"/>
      <c r="K165" s="28">
        <f>480000+31746.75+57677.25</f>
        <v>569424</v>
      </c>
      <c r="L165" s="28">
        <f t="shared" si="7"/>
        <v>569424</v>
      </c>
    </row>
    <row r="166" spans="1:12" ht="22.5">
      <c r="A166" s="1"/>
      <c r="B166" s="72" t="s">
        <v>16</v>
      </c>
      <c r="C166" s="72"/>
      <c r="D166" s="72"/>
      <c r="E166" s="72"/>
      <c r="F166" s="73"/>
      <c r="G166" s="48" t="s">
        <v>170</v>
      </c>
      <c r="H166" s="49" t="s">
        <v>168</v>
      </c>
      <c r="I166" s="50" t="s">
        <v>0</v>
      </c>
      <c r="J166" s="51">
        <f>J167</f>
        <v>0</v>
      </c>
      <c r="K166" s="51">
        <f>K167</f>
        <v>9950</v>
      </c>
      <c r="L166" s="51">
        <f t="shared" si="7"/>
        <v>9950</v>
      </c>
    </row>
    <row r="167" spans="1:12" ht="33.75">
      <c r="A167" s="1"/>
      <c r="B167" s="68" t="s">
        <v>15</v>
      </c>
      <c r="C167" s="68"/>
      <c r="D167" s="68"/>
      <c r="E167" s="68"/>
      <c r="F167" s="69"/>
      <c r="G167" s="25" t="s">
        <v>172</v>
      </c>
      <c r="H167" s="26" t="s">
        <v>171</v>
      </c>
      <c r="I167" s="27" t="s">
        <v>0</v>
      </c>
      <c r="J167" s="55">
        <f>J168</f>
        <v>0</v>
      </c>
      <c r="K167" s="55">
        <f>K168</f>
        <v>9950</v>
      </c>
      <c r="L167" s="55">
        <f t="shared" si="7"/>
        <v>9950</v>
      </c>
    </row>
    <row r="168" spans="1:12" ht="22.5">
      <c r="A168" s="1"/>
      <c r="B168" s="68">
        <v>200</v>
      </c>
      <c r="C168" s="68"/>
      <c r="D168" s="68"/>
      <c r="E168" s="68"/>
      <c r="F168" s="69"/>
      <c r="G168" s="25" t="s">
        <v>2</v>
      </c>
      <c r="H168" s="26" t="s">
        <v>0</v>
      </c>
      <c r="I168" s="27">
        <v>200</v>
      </c>
      <c r="J168" s="42"/>
      <c r="K168" s="28">
        <v>9950</v>
      </c>
      <c r="L168" s="55">
        <f t="shared" si="7"/>
        <v>9950</v>
      </c>
    </row>
    <row r="169" spans="1:12" ht="22.5">
      <c r="A169" s="1"/>
      <c r="B169" s="72" t="s">
        <v>16</v>
      </c>
      <c r="C169" s="72"/>
      <c r="D169" s="72"/>
      <c r="E169" s="72"/>
      <c r="F169" s="73"/>
      <c r="G169" s="48" t="s">
        <v>175</v>
      </c>
      <c r="H169" s="49" t="s">
        <v>173</v>
      </c>
      <c r="I169" s="50" t="s">
        <v>0</v>
      </c>
      <c r="J169" s="51">
        <f>J170</f>
        <v>0</v>
      </c>
      <c r="K169" s="51">
        <f>K170</f>
        <v>0</v>
      </c>
      <c r="L169" s="51">
        <f t="shared" si="7"/>
        <v>0</v>
      </c>
    </row>
    <row r="170" spans="1:12" ht="15.75">
      <c r="A170" s="1"/>
      <c r="B170" s="68" t="s">
        <v>15</v>
      </c>
      <c r="C170" s="68"/>
      <c r="D170" s="68"/>
      <c r="E170" s="68"/>
      <c r="F170" s="69"/>
      <c r="G170" s="25" t="s">
        <v>176</v>
      </c>
      <c r="H170" s="26" t="s">
        <v>174</v>
      </c>
      <c r="I170" s="27" t="s">
        <v>0</v>
      </c>
      <c r="J170" s="55"/>
      <c r="K170" s="55">
        <f>K171</f>
        <v>0</v>
      </c>
      <c r="L170" s="55">
        <f t="shared" si="7"/>
        <v>0</v>
      </c>
    </row>
    <row r="171" spans="1:12" ht="22.5">
      <c r="A171" s="1"/>
      <c r="B171" s="68">
        <v>200</v>
      </c>
      <c r="C171" s="68"/>
      <c r="D171" s="68"/>
      <c r="E171" s="68"/>
      <c r="F171" s="69"/>
      <c r="G171" s="25" t="s">
        <v>2</v>
      </c>
      <c r="H171" s="26" t="s">
        <v>0</v>
      </c>
      <c r="I171" s="27">
        <v>200</v>
      </c>
      <c r="J171" s="42"/>
      <c r="K171" s="28">
        <v>0</v>
      </c>
      <c r="L171" s="55">
        <f t="shared" si="7"/>
        <v>0</v>
      </c>
    </row>
    <row r="172" spans="1:12" ht="22.5">
      <c r="A172" s="1"/>
      <c r="B172" s="72" t="s">
        <v>16</v>
      </c>
      <c r="C172" s="72"/>
      <c r="D172" s="72"/>
      <c r="E172" s="72"/>
      <c r="F172" s="73"/>
      <c r="G172" s="48" t="s">
        <v>178</v>
      </c>
      <c r="H172" s="49" t="s">
        <v>177</v>
      </c>
      <c r="I172" s="50" t="s">
        <v>0</v>
      </c>
      <c r="J172" s="51">
        <f>J173</f>
        <v>0</v>
      </c>
      <c r="K172" s="51">
        <f>K173</f>
        <v>179043</v>
      </c>
      <c r="L172" s="51">
        <f t="shared" si="7"/>
        <v>179043</v>
      </c>
    </row>
    <row r="173" spans="1:12" ht="56.25">
      <c r="A173" s="1"/>
      <c r="B173" s="68" t="s">
        <v>15</v>
      </c>
      <c r="C173" s="68"/>
      <c r="D173" s="68"/>
      <c r="E173" s="68"/>
      <c r="F173" s="69"/>
      <c r="G173" s="25" t="s">
        <v>179</v>
      </c>
      <c r="H173" s="26" t="s">
        <v>180</v>
      </c>
      <c r="I173" s="27" t="s">
        <v>0</v>
      </c>
      <c r="J173" s="28">
        <f>J174</f>
        <v>0</v>
      </c>
      <c r="K173" s="28">
        <f>K174</f>
        <v>179043</v>
      </c>
      <c r="L173" s="28">
        <f t="shared" si="7"/>
        <v>179043</v>
      </c>
    </row>
    <row r="174" spans="1:12" ht="15.75">
      <c r="A174" s="1"/>
      <c r="B174" s="9"/>
      <c r="C174" s="9"/>
      <c r="D174" s="9"/>
      <c r="E174" s="9"/>
      <c r="F174" s="10"/>
      <c r="G174" s="25" t="s">
        <v>5</v>
      </c>
      <c r="H174" s="26"/>
      <c r="I174" s="27">
        <v>300</v>
      </c>
      <c r="J174" s="28"/>
      <c r="K174" s="42">
        <f>180000-957</f>
        <v>179043</v>
      </c>
      <c r="L174" s="28">
        <f t="shared" si="7"/>
        <v>179043</v>
      </c>
    </row>
    <row r="175" spans="1:12" ht="33.75">
      <c r="A175" s="1"/>
      <c r="B175" s="72" t="s">
        <v>16</v>
      </c>
      <c r="C175" s="72"/>
      <c r="D175" s="72"/>
      <c r="E175" s="72"/>
      <c r="F175" s="73"/>
      <c r="G175" s="48" t="s">
        <v>234</v>
      </c>
      <c r="H175" s="49" t="s">
        <v>235</v>
      </c>
      <c r="I175" s="50" t="s">
        <v>0</v>
      </c>
      <c r="J175" s="51">
        <f>J176</f>
        <v>0</v>
      </c>
      <c r="K175" s="51">
        <f>K176+K178</f>
        <v>265043.87</v>
      </c>
      <c r="L175" s="51">
        <f>J175+K175</f>
        <v>265043.87</v>
      </c>
    </row>
    <row r="176" spans="1:12" ht="22.5">
      <c r="A176" s="1"/>
      <c r="B176" s="68" t="s">
        <v>15</v>
      </c>
      <c r="C176" s="68"/>
      <c r="D176" s="68"/>
      <c r="E176" s="68"/>
      <c r="F176" s="69"/>
      <c r="G176" s="25" t="s">
        <v>236</v>
      </c>
      <c r="H176" s="26" t="s">
        <v>237</v>
      </c>
      <c r="I176" s="27" t="s">
        <v>0</v>
      </c>
      <c r="J176" s="55"/>
      <c r="K176" s="55">
        <f>K177</f>
        <v>0</v>
      </c>
      <c r="L176" s="55">
        <f>J176+K176</f>
        <v>0</v>
      </c>
    </row>
    <row r="177" spans="1:12" ht="22.5">
      <c r="A177" s="1"/>
      <c r="B177" s="68">
        <v>200</v>
      </c>
      <c r="C177" s="68"/>
      <c r="D177" s="68"/>
      <c r="E177" s="68"/>
      <c r="F177" s="69"/>
      <c r="G177" s="25" t="s">
        <v>2</v>
      </c>
      <c r="H177" s="26"/>
      <c r="I177" s="27">
        <v>200</v>
      </c>
      <c r="J177" s="42"/>
      <c r="K177" s="28">
        <v>0</v>
      </c>
      <c r="L177" s="55">
        <f>J177+K177</f>
        <v>0</v>
      </c>
    </row>
    <row r="178" spans="1:12" ht="22.5">
      <c r="A178" s="1"/>
      <c r="B178" s="68" t="s">
        <v>15</v>
      </c>
      <c r="C178" s="68"/>
      <c r="D178" s="68"/>
      <c r="E178" s="68"/>
      <c r="F178" s="69"/>
      <c r="G178" s="25" t="s">
        <v>238</v>
      </c>
      <c r="H178" s="26" t="s">
        <v>239</v>
      </c>
      <c r="I178" s="27" t="s">
        <v>0</v>
      </c>
      <c r="J178" s="55"/>
      <c r="K178" s="55">
        <f>K179</f>
        <v>265043.87</v>
      </c>
      <c r="L178" s="55">
        <f>J178+K178</f>
        <v>265043.87</v>
      </c>
    </row>
    <row r="179" spans="1:12" ht="22.5">
      <c r="A179" s="1"/>
      <c r="B179" s="68">
        <v>200</v>
      </c>
      <c r="C179" s="68"/>
      <c r="D179" s="68"/>
      <c r="E179" s="68"/>
      <c r="F179" s="69"/>
      <c r="G179" s="25" t="s">
        <v>2</v>
      </c>
      <c r="H179" s="26" t="s">
        <v>0</v>
      </c>
      <c r="I179" s="27">
        <v>200</v>
      </c>
      <c r="J179" s="42"/>
      <c r="K179" s="28">
        <f>222664+42379.87</f>
        <v>265043.87</v>
      </c>
      <c r="L179" s="55">
        <f>J179+K179</f>
        <v>265043.87</v>
      </c>
    </row>
    <row r="180" spans="1:12" ht="15.75">
      <c r="A180" s="1"/>
      <c r="B180" s="72" t="s">
        <v>16</v>
      </c>
      <c r="C180" s="72"/>
      <c r="D180" s="72"/>
      <c r="E180" s="72"/>
      <c r="F180" s="73"/>
      <c r="G180" s="48" t="s">
        <v>183</v>
      </c>
      <c r="H180" s="49" t="s">
        <v>181</v>
      </c>
      <c r="I180" s="50" t="s">
        <v>0</v>
      </c>
      <c r="J180" s="51">
        <f>J181+J184+J186</f>
        <v>2148664</v>
      </c>
      <c r="K180" s="51">
        <f>K181+K184</f>
        <v>763872</v>
      </c>
      <c r="L180" s="51">
        <f>L181+L184</f>
        <v>2891136</v>
      </c>
    </row>
    <row r="181" spans="1:12" ht="15.75">
      <c r="A181" s="1"/>
      <c r="B181" s="68" t="s">
        <v>15</v>
      </c>
      <c r="C181" s="68"/>
      <c r="D181" s="68"/>
      <c r="E181" s="68"/>
      <c r="F181" s="69"/>
      <c r="G181" s="25" t="s">
        <v>184</v>
      </c>
      <c r="H181" s="26" t="s">
        <v>182</v>
      </c>
      <c r="I181" s="27" t="s">
        <v>0</v>
      </c>
      <c r="J181" s="28">
        <f>J182+J183</f>
        <v>2127264</v>
      </c>
      <c r="K181" s="28">
        <f>K182+K183</f>
        <v>626672</v>
      </c>
      <c r="L181" s="28">
        <f aca="true" t="shared" si="10" ref="L181:L192">J181+K181</f>
        <v>2753936</v>
      </c>
    </row>
    <row r="182" spans="1:12" ht="22.5">
      <c r="A182" s="1"/>
      <c r="B182" s="68">
        <v>200</v>
      </c>
      <c r="C182" s="68"/>
      <c r="D182" s="68"/>
      <c r="E182" s="68"/>
      <c r="F182" s="69"/>
      <c r="G182" s="25" t="s">
        <v>2</v>
      </c>
      <c r="H182" s="26" t="s">
        <v>0</v>
      </c>
      <c r="I182" s="27">
        <v>200</v>
      </c>
      <c r="J182" s="42">
        <f>2009300+118000-36</f>
        <v>2127264</v>
      </c>
      <c r="K182" s="28">
        <f>953000-100000-320000-2220</f>
        <v>530780</v>
      </c>
      <c r="L182" s="28">
        <f t="shared" si="10"/>
        <v>2658044</v>
      </c>
    </row>
    <row r="183" spans="1:12" ht="15.75">
      <c r="A183" s="1"/>
      <c r="B183" s="70">
        <v>800</v>
      </c>
      <c r="C183" s="70"/>
      <c r="D183" s="70"/>
      <c r="E183" s="70"/>
      <c r="F183" s="71"/>
      <c r="G183" s="25" t="s">
        <v>1</v>
      </c>
      <c r="H183" s="26" t="s">
        <v>0</v>
      </c>
      <c r="I183" s="27">
        <v>800</v>
      </c>
      <c r="J183" s="28"/>
      <c r="K183" s="42">
        <f>97000-1108</f>
        <v>95892</v>
      </c>
      <c r="L183" s="28">
        <f t="shared" si="10"/>
        <v>95892</v>
      </c>
    </row>
    <row r="184" spans="1:12" ht="22.5">
      <c r="A184" s="1"/>
      <c r="B184" s="68" t="s">
        <v>15</v>
      </c>
      <c r="C184" s="68"/>
      <c r="D184" s="68"/>
      <c r="E184" s="68"/>
      <c r="F184" s="69"/>
      <c r="G184" s="25" t="s">
        <v>218</v>
      </c>
      <c r="H184" s="26" t="s">
        <v>219</v>
      </c>
      <c r="I184" s="27" t="s">
        <v>0</v>
      </c>
      <c r="J184" s="28">
        <f>J185</f>
        <v>0</v>
      </c>
      <c r="K184" s="28">
        <f>K185</f>
        <v>137200</v>
      </c>
      <c r="L184" s="28">
        <f t="shared" si="10"/>
        <v>137200</v>
      </c>
    </row>
    <row r="185" spans="1:12" ht="22.5">
      <c r="A185" s="1"/>
      <c r="B185" s="68">
        <v>200</v>
      </c>
      <c r="C185" s="68"/>
      <c r="D185" s="68"/>
      <c r="E185" s="68"/>
      <c r="F185" s="69"/>
      <c r="G185" s="25" t="s">
        <v>2</v>
      </c>
      <c r="H185" s="26" t="s">
        <v>0</v>
      </c>
      <c r="I185" s="27">
        <v>200</v>
      </c>
      <c r="J185" s="42">
        <v>0</v>
      </c>
      <c r="K185" s="28">
        <f>150000+40700-53000-500</f>
        <v>137200</v>
      </c>
      <c r="L185" s="28">
        <f t="shared" si="10"/>
        <v>137200</v>
      </c>
    </row>
    <row r="186" spans="1:12" ht="22.5">
      <c r="A186" s="1"/>
      <c r="B186" s="68" t="s">
        <v>15</v>
      </c>
      <c r="C186" s="68"/>
      <c r="D186" s="68"/>
      <c r="E186" s="68"/>
      <c r="F186" s="69"/>
      <c r="G186" s="25" t="s">
        <v>218</v>
      </c>
      <c r="H186" s="26" t="s">
        <v>257</v>
      </c>
      <c r="I186" s="27" t="s">
        <v>0</v>
      </c>
      <c r="J186" s="28">
        <f>J187</f>
        <v>21400</v>
      </c>
      <c r="K186" s="28">
        <f>K187</f>
        <v>0</v>
      </c>
      <c r="L186" s="28">
        <f>J186+K186</f>
        <v>21400</v>
      </c>
    </row>
    <row r="187" spans="1:12" ht="22.5">
      <c r="A187" s="1"/>
      <c r="B187" s="68">
        <v>200</v>
      </c>
      <c r="C187" s="68"/>
      <c r="D187" s="68"/>
      <c r="E187" s="68"/>
      <c r="F187" s="69"/>
      <c r="G187" s="25" t="s">
        <v>2</v>
      </c>
      <c r="H187" s="26" t="s">
        <v>0</v>
      </c>
      <c r="I187" s="27">
        <v>200</v>
      </c>
      <c r="J187" s="42">
        <v>21400</v>
      </c>
      <c r="K187" s="28">
        <v>0</v>
      </c>
      <c r="L187" s="28">
        <f>J187+K187</f>
        <v>21400</v>
      </c>
    </row>
    <row r="188" spans="1:12" ht="22.5">
      <c r="A188" s="1"/>
      <c r="B188" s="72" t="s">
        <v>16</v>
      </c>
      <c r="C188" s="72"/>
      <c r="D188" s="72"/>
      <c r="E188" s="72"/>
      <c r="F188" s="73"/>
      <c r="G188" s="48" t="s">
        <v>241</v>
      </c>
      <c r="H188" s="49" t="s">
        <v>240</v>
      </c>
      <c r="I188" s="50" t="s">
        <v>0</v>
      </c>
      <c r="J188" s="51">
        <f>J189</f>
        <v>0</v>
      </c>
      <c r="K188" s="51">
        <f>K189</f>
        <v>2137111</v>
      </c>
      <c r="L188" s="51">
        <f t="shared" si="10"/>
        <v>2137111</v>
      </c>
    </row>
    <row r="189" spans="1:12" ht="22.5">
      <c r="A189" s="1"/>
      <c r="B189" s="68" t="s">
        <v>15</v>
      </c>
      <c r="C189" s="68"/>
      <c r="D189" s="68"/>
      <c r="E189" s="68"/>
      <c r="F189" s="69"/>
      <c r="G189" s="25" t="s">
        <v>205</v>
      </c>
      <c r="H189" s="26" t="s">
        <v>242</v>
      </c>
      <c r="I189" s="27" t="s">
        <v>0</v>
      </c>
      <c r="J189" s="55"/>
      <c r="K189" s="55">
        <f>K190</f>
        <v>2137111</v>
      </c>
      <c r="L189" s="55">
        <f t="shared" si="10"/>
        <v>2137111</v>
      </c>
    </row>
    <row r="190" spans="1:12" ht="15.75">
      <c r="A190" s="1"/>
      <c r="B190" s="68">
        <v>200</v>
      </c>
      <c r="C190" s="68"/>
      <c r="D190" s="68"/>
      <c r="E190" s="68"/>
      <c r="F190" s="69"/>
      <c r="G190" s="25" t="s">
        <v>6</v>
      </c>
      <c r="H190" s="26" t="s">
        <v>0</v>
      </c>
      <c r="I190" s="27">
        <v>500</v>
      </c>
      <c r="J190" s="42"/>
      <c r="K190" s="28">
        <f>1770879+366232</f>
        <v>2137111</v>
      </c>
      <c r="L190" s="55">
        <f t="shared" si="10"/>
        <v>2137111</v>
      </c>
    </row>
    <row r="191" spans="1:12" ht="15.75">
      <c r="A191" s="1"/>
      <c r="B191" s="80" t="s">
        <v>14</v>
      </c>
      <c r="C191" s="80"/>
      <c r="D191" s="80"/>
      <c r="E191" s="80"/>
      <c r="F191" s="81"/>
      <c r="G191" s="17" t="s">
        <v>13</v>
      </c>
      <c r="H191" s="18" t="s">
        <v>185</v>
      </c>
      <c r="I191" s="19" t="s">
        <v>0</v>
      </c>
      <c r="J191" s="20">
        <f>J192+J195+J197+J201+J203+J210</f>
        <v>233531</v>
      </c>
      <c r="K191" s="20">
        <f>K192+K195+K197+K201+K203+K210+K212+K206+K208</f>
        <v>6709465.209999999</v>
      </c>
      <c r="L191" s="20">
        <f t="shared" si="10"/>
        <v>6942996.209999999</v>
      </c>
    </row>
    <row r="192" spans="1:12" ht="45">
      <c r="A192" s="1"/>
      <c r="B192" s="71" t="s">
        <v>12</v>
      </c>
      <c r="C192" s="74"/>
      <c r="D192" s="74"/>
      <c r="E192" s="74"/>
      <c r="F192" s="75"/>
      <c r="G192" s="25" t="s">
        <v>44</v>
      </c>
      <c r="H192" s="26" t="s">
        <v>186</v>
      </c>
      <c r="I192" s="27" t="s">
        <v>0</v>
      </c>
      <c r="J192" s="28">
        <f>J193+J194</f>
        <v>233531</v>
      </c>
      <c r="K192" s="28">
        <f>K193</f>
        <v>0</v>
      </c>
      <c r="L192" s="28">
        <f t="shared" si="10"/>
        <v>233531</v>
      </c>
    </row>
    <row r="193" spans="1:12" ht="56.25">
      <c r="A193" s="1"/>
      <c r="B193" s="71">
        <v>500</v>
      </c>
      <c r="C193" s="74"/>
      <c r="D193" s="74"/>
      <c r="E193" s="74"/>
      <c r="F193" s="75"/>
      <c r="G193" s="25" t="s">
        <v>3</v>
      </c>
      <c r="H193" s="26" t="s">
        <v>0</v>
      </c>
      <c r="I193" s="27">
        <v>100</v>
      </c>
      <c r="J193" s="42">
        <f>198000+13361+15000</f>
        <v>226361</v>
      </c>
      <c r="K193" s="28">
        <v>0</v>
      </c>
      <c r="L193" s="28">
        <f aca="true" t="shared" si="11" ref="L193:L205">K193+J193</f>
        <v>226361</v>
      </c>
    </row>
    <row r="194" spans="1:12" ht="22.5">
      <c r="A194" s="1"/>
      <c r="B194" s="71">
        <v>500</v>
      </c>
      <c r="C194" s="74"/>
      <c r="D194" s="74"/>
      <c r="E194" s="74"/>
      <c r="F194" s="75"/>
      <c r="G194" s="25" t="s">
        <v>2</v>
      </c>
      <c r="H194" s="26" t="s">
        <v>0</v>
      </c>
      <c r="I194" s="27">
        <v>200</v>
      </c>
      <c r="J194" s="42">
        <v>7170</v>
      </c>
      <c r="K194" s="28">
        <v>0</v>
      </c>
      <c r="L194" s="28">
        <f>K194+J194</f>
        <v>7170</v>
      </c>
    </row>
    <row r="195" spans="1:12" ht="22.5">
      <c r="A195" s="1"/>
      <c r="B195" s="76" t="s">
        <v>11</v>
      </c>
      <c r="C195" s="76"/>
      <c r="D195" s="76"/>
      <c r="E195" s="76"/>
      <c r="F195" s="77"/>
      <c r="G195" s="25" t="s">
        <v>54</v>
      </c>
      <c r="H195" s="26" t="s">
        <v>187</v>
      </c>
      <c r="I195" s="27" t="s">
        <v>0</v>
      </c>
      <c r="J195" s="28">
        <f>J196</f>
        <v>0</v>
      </c>
      <c r="K195" s="28">
        <f>K196</f>
        <v>837150.69</v>
      </c>
      <c r="L195" s="28">
        <f>L196</f>
        <v>837150.69</v>
      </c>
    </row>
    <row r="196" spans="1:12" ht="56.25">
      <c r="A196" s="1"/>
      <c r="B196" s="68">
        <v>100</v>
      </c>
      <c r="C196" s="68"/>
      <c r="D196" s="68"/>
      <c r="E196" s="68"/>
      <c r="F196" s="69"/>
      <c r="G196" s="25" t="s">
        <v>3</v>
      </c>
      <c r="H196" s="26" t="s">
        <v>0</v>
      </c>
      <c r="I196" s="27">
        <v>100</v>
      </c>
      <c r="J196" s="28"/>
      <c r="K196" s="42">
        <f>832430+4720.69</f>
        <v>837150.69</v>
      </c>
      <c r="L196" s="28">
        <f t="shared" si="11"/>
        <v>837150.69</v>
      </c>
    </row>
    <row r="197" spans="1:12" ht="15.75">
      <c r="A197" s="1"/>
      <c r="B197" s="76" t="s">
        <v>10</v>
      </c>
      <c r="C197" s="76"/>
      <c r="D197" s="76"/>
      <c r="E197" s="76"/>
      <c r="F197" s="77"/>
      <c r="G197" s="25" t="s">
        <v>7</v>
      </c>
      <c r="H197" s="26" t="s">
        <v>188</v>
      </c>
      <c r="I197" s="27" t="s">
        <v>0</v>
      </c>
      <c r="J197" s="28">
        <f>J198+J199+J200</f>
        <v>0</v>
      </c>
      <c r="K197" s="28">
        <f>K198+K199+K200</f>
        <v>5403304.52</v>
      </c>
      <c r="L197" s="28">
        <f>L198+L199+L200</f>
        <v>5403304.52</v>
      </c>
    </row>
    <row r="198" spans="1:12" ht="56.25">
      <c r="A198" s="1"/>
      <c r="B198" s="68">
        <v>100</v>
      </c>
      <c r="C198" s="68"/>
      <c r="D198" s="68"/>
      <c r="E198" s="68"/>
      <c r="F198" s="69"/>
      <c r="G198" s="25" t="s">
        <v>3</v>
      </c>
      <c r="H198" s="26" t="s">
        <v>0</v>
      </c>
      <c r="I198" s="27">
        <v>100</v>
      </c>
      <c r="J198" s="28">
        <v>0</v>
      </c>
      <c r="K198" s="42">
        <f>4737136-375.19-4720.69</f>
        <v>4732040.119999999</v>
      </c>
      <c r="L198" s="28">
        <f t="shared" si="11"/>
        <v>4732040.119999999</v>
      </c>
    </row>
    <row r="199" spans="1:12" ht="22.5">
      <c r="A199" s="1"/>
      <c r="B199" s="68">
        <v>200</v>
      </c>
      <c r="C199" s="68"/>
      <c r="D199" s="68"/>
      <c r="E199" s="68"/>
      <c r="F199" s="69"/>
      <c r="G199" s="25" t="s">
        <v>2</v>
      </c>
      <c r="H199" s="26" t="s">
        <v>0</v>
      </c>
      <c r="I199" s="27">
        <v>200</v>
      </c>
      <c r="J199" s="28">
        <v>0</v>
      </c>
      <c r="K199" s="42">
        <f>614406.27-15134.38-20000-11615.68</f>
        <v>567656.21</v>
      </c>
      <c r="L199" s="28">
        <f t="shared" si="11"/>
        <v>567656.21</v>
      </c>
    </row>
    <row r="200" spans="1:12" ht="15.75">
      <c r="A200" s="1"/>
      <c r="B200" s="70">
        <v>800</v>
      </c>
      <c r="C200" s="70"/>
      <c r="D200" s="70"/>
      <c r="E200" s="70"/>
      <c r="F200" s="71"/>
      <c r="G200" s="25" t="s">
        <v>1</v>
      </c>
      <c r="H200" s="26" t="s">
        <v>0</v>
      </c>
      <c r="I200" s="27">
        <v>800</v>
      </c>
      <c r="J200" s="28"/>
      <c r="K200" s="42">
        <f>165172+375.19-59139-2800</f>
        <v>103608.19</v>
      </c>
      <c r="L200" s="28">
        <f t="shared" si="11"/>
        <v>103608.19</v>
      </c>
    </row>
    <row r="201" spans="1:12" ht="15.75">
      <c r="A201" s="1"/>
      <c r="B201" s="76" t="s">
        <v>9</v>
      </c>
      <c r="C201" s="76"/>
      <c r="D201" s="76"/>
      <c r="E201" s="76"/>
      <c r="F201" s="77"/>
      <c r="G201" s="25" t="s">
        <v>52</v>
      </c>
      <c r="H201" s="26" t="s">
        <v>189</v>
      </c>
      <c r="I201" s="27" t="s">
        <v>0</v>
      </c>
      <c r="J201" s="28">
        <f>J202</f>
        <v>0</v>
      </c>
      <c r="K201" s="28">
        <f>K202</f>
        <v>50700</v>
      </c>
      <c r="L201" s="28">
        <f>L202</f>
        <v>50700</v>
      </c>
    </row>
    <row r="202" spans="1:12" ht="15.75">
      <c r="A202" s="1"/>
      <c r="B202" s="68">
        <v>100</v>
      </c>
      <c r="C202" s="68"/>
      <c r="D202" s="68"/>
      <c r="E202" s="68"/>
      <c r="F202" s="69"/>
      <c r="G202" s="25" t="s">
        <v>6</v>
      </c>
      <c r="H202" s="26" t="s">
        <v>0</v>
      </c>
      <c r="I202" s="27">
        <v>500</v>
      </c>
      <c r="J202" s="28"/>
      <c r="K202" s="42">
        <v>50700</v>
      </c>
      <c r="L202" s="28">
        <f t="shared" si="11"/>
        <v>50700</v>
      </c>
    </row>
    <row r="203" spans="1:12" ht="15.75">
      <c r="A203" s="1"/>
      <c r="B203" s="76" t="s">
        <v>8</v>
      </c>
      <c r="C203" s="76"/>
      <c r="D203" s="76"/>
      <c r="E203" s="76"/>
      <c r="F203" s="77"/>
      <c r="G203" s="25" t="s">
        <v>36</v>
      </c>
      <c r="H203" s="26" t="s">
        <v>190</v>
      </c>
      <c r="I203" s="27" t="s">
        <v>0</v>
      </c>
      <c r="J203" s="28">
        <f>J205</f>
        <v>0</v>
      </c>
      <c r="K203" s="28">
        <f>K204+K205</f>
        <v>50000</v>
      </c>
      <c r="L203" s="28">
        <f>L205</f>
        <v>15002</v>
      </c>
    </row>
    <row r="204" spans="1:12" ht="22.5">
      <c r="A204" s="1"/>
      <c r="B204" s="70">
        <v>800</v>
      </c>
      <c r="C204" s="70"/>
      <c r="D204" s="70"/>
      <c r="E204" s="70"/>
      <c r="F204" s="71"/>
      <c r="G204" s="25" t="s">
        <v>2</v>
      </c>
      <c r="H204" s="26" t="s">
        <v>0</v>
      </c>
      <c r="I204" s="27">
        <v>200</v>
      </c>
      <c r="J204" s="28"/>
      <c r="K204" s="42">
        <f>17000+17998</f>
        <v>34998</v>
      </c>
      <c r="L204" s="28">
        <f>K204+J204</f>
        <v>34998</v>
      </c>
    </row>
    <row r="205" spans="1:12" ht="15.75">
      <c r="A205" s="1"/>
      <c r="B205" s="70">
        <v>800</v>
      </c>
      <c r="C205" s="70"/>
      <c r="D205" s="70"/>
      <c r="E205" s="70"/>
      <c r="F205" s="71"/>
      <c r="G205" s="25" t="s">
        <v>1</v>
      </c>
      <c r="H205" s="26" t="s">
        <v>0</v>
      </c>
      <c r="I205" s="27">
        <v>800</v>
      </c>
      <c r="J205" s="28"/>
      <c r="K205" s="42">
        <f>33000-17998</f>
        <v>15002</v>
      </c>
      <c r="L205" s="28">
        <f t="shared" si="11"/>
        <v>15002</v>
      </c>
    </row>
    <row r="206" spans="1:12" ht="33.75">
      <c r="A206" s="1"/>
      <c r="B206" s="76" t="s">
        <v>8</v>
      </c>
      <c r="C206" s="76"/>
      <c r="D206" s="76"/>
      <c r="E206" s="76"/>
      <c r="F206" s="77"/>
      <c r="G206" s="25" t="s">
        <v>220</v>
      </c>
      <c r="H206" s="26" t="s">
        <v>222</v>
      </c>
      <c r="I206" s="27" t="s">
        <v>0</v>
      </c>
      <c r="J206" s="28">
        <f>J207</f>
        <v>0</v>
      </c>
      <c r="K206" s="28">
        <f>K207</f>
        <v>0</v>
      </c>
      <c r="L206" s="28">
        <f>L207</f>
        <v>0</v>
      </c>
    </row>
    <row r="207" spans="1:12" ht="15.75">
      <c r="A207" s="1"/>
      <c r="B207" s="70">
        <v>800</v>
      </c>
      <c r="C207" s="70"/>
      <c r="D207" s="70"/>
      <c r="E207" s="70"/>
      <c r="F207" s="71"/>
      <c r="G207" s="25" t="s">
        <v>1</v>
      </c>
      <c r="H207" s="26" t="s">
        <v>0</v>
      </c>
      <c r="I207" s="27">
        <v>800</v>
      </c>
      <c r="J207" s="28"/>
      <c r="K207" s="42">
        <v>0</v>
      </c>
      <c r="L207" s="28">
        <f>K207+J207</f>
        <v>0</v>
      </c>
    </row>
    <row r="208" spans="1:12" ht="22.5">
      <c r="A208" s="1"/>
      <c r="B208" s="76" t="s">
        <v>8</v>
      </c>
      <c r="C208" s="76"/>
      <c r="D208" s="76"/>
      <c r="E208" s="76"/>
      <c r="F208" s="77"/>
      <c r="G208" s="25" t="s">
        <v>221</v>
      </c>
      <c r="H208" s="26" t="s">
        <v>223</v>
      </c>
      <c r="I208" s="27" t="s">
        <v>0</v>
      </c>
      <c r="J208" s="28">
        <f>J209</f>
        <v>0</v>
      </c>
      <c r="K208" s="28">
        <f>K209</f>
        <v>0</v>
      </c>
      <c r="L208" s="28">
        <f>L209</f>
        <v>0</v>
      </c>
    </row>
    <row r="209" spans="1:12" ht="15.75">
      <c r="A209" s="1"/>
      <c r="B209" s="70">
        <v>800</v>
      </c>
      <c r="C209" s="70"/>
      <c r="D209" s="70"/>
      <c r="E209" s="70"/>
      <c r="F209" s="71"/>
      <c r="G209" s="25" t="s">
        <v>1</v>
      </c>
      <c r="H209" s="26" t="s">
        <v>0</v>
      </c>
      <c r="I209" s="27">
        <v>800</v>
      </c>
      <c r="J209" s="28"/>
      <c r="K209" s="42">
        <v>0</v>
      </c>
      <c r="L209" s="28">
        <f>K209+J209</f>
        <v>0</v>
      </c>
    </row>
    <row r="210" spans="1:12" ht="33.75">
      <c r="A210" s="1"/>
      <c r="B210" s="76" t="s">
        <v>8</v>
      </c>
      <c r="C210" s="76"/>
      <c r="D210" s="76"/>
      <c r="E210" s="76"/>
      <c r="F210" s="77"/>
      <c r="G210" s="25" t="s">
        <v>191</v>
      </c>
      <c r="H210" s="26" t="s">
        <v>192</v>
      </c>
      <c r="I210" s="27" t="s">
        <v>0</v>
      </c>
      <c r="J210" s="28">
        <f>J211</f>
        <v>0</v>
      </c>
      <c r="K210" s="28">
        <f>K211</f>
        <v>256550</v>
      </c>
      <c r="L210" s="28">
        <f>L211</f>
        <v>256550</v>
      </c>
    </row>
    <row r="211" spans="1:12" ht="15.75">
      <c r="A211" s="1"/>
      <c r="B211" s="70">
        <v>800</v>
      </c>
      <c r="C211" s="70"/>
      <c r="D211" s="70"/>
      <c r="E211" s="70"/>
      <c r="F211" s="71"/>
      <c r="G211" s="25" t="s">
        <v>1</v>
      </c>
      <c r="H211" s="26" t="s">
        <v>0</v>
      </c>
      <c r="I211" s="27">
        <v>800</v>
      </c>
      <c r="J211" s="28"/>
      <c r="K211" s="42">
        <f>42519+214031</f>
        <v>256550</v>
      </c>
      <c r="L211" s="28">
        <f>K211+J211</f>
        <v>256550</v>
      </c>
    </row>
    <row r="212" spans="1:12" ht="15.75">
      <c r="A212" s="1"/>
      <c r="B212" s="76" t="s">
        <v>9</v>
      </c>
      <c r="C212" s="76"/>
      <c r="D212" s="76"/>
      <c r="E212" s="76"/>
      <c r="F212" s="77"/>
      <c r="G212" s="25" t="s">
        <v>207</v>
      </c>
      <c r="H212" s="26" t="s">
        <v>206</v>
      </c>
      <c r="I212" s="27" t="s">
        <v>0</v>
      </c>
      <c r="J212" s="28">
        <f>J213</f>
        <v>0</v>
      </c>
      <c r="K212" s="28">
        <f>K213</f>
        <v>111760</v>
      </c>
      <c r="L212" s="28">
        <f>L213</f>
        <v>111760</v>
      </c>
    </row>
    <row r="213" spans="1:12" ht="15.75">
      <c r="A213" s="1"/>
      <c r="B213" s="68">
        <v>100</v>
      </c>
      <c r="C213" s="68"/>
      <c r="D213" s="68"/>
      <c r="E213" s="68"/>
      <c r="F213" s="69"/>
      <c r="G213" s="25" t="s">
        <v>6</v>
      </c>
      <c r="H213" s="26" t="s">
        <v>0</v>
      </c>
      <c r="I213" s="27">
        <v>500</v>
      </c>
      <c r="J213" s="28"/>
      <c r="K213" s="42">
        <v>111760</v>
      </c>
      <c r="L213" s="28">
        <f>K213+J213</f>
        <v>111760</v>
      </c>
    </row>
    <row r="214" spans="1:12" ht="17.25" customHeight="1">
      <c r="A214" s="6"/>
      <c r="B214" s="7"/>
      <c r="C214" s="7"/>
      <c r="D214" s="7"/>
      <c r="E214" s="7"/>
      <c r="F214" s="8"/>
      <c r="G214" s="56" t="s">
        <v>33</v>
      </c>
      <c r="H214" s="34"/>
      <c r="I214" s="35"/>
      <c r="J214" s="36">
        <f>J191+J157+J82+J71+J46+J18+J9</f>
        <v>15696794.01</v>
      </c>
      <c r="K214" s="36">
        <f>K191+K157+K82+K71+K46+K18+K9</f>
        <v>32860200.33</v>
      </c>
      <c r="L214" s="36">
        <f>J214+K214</f>
        <v>48556994.339999996</v>
      </c>
    </row>
    <row r="215" spans="1:12" ht="12.75">
      <c r="A215" s="6"/>
      <c r="B215" s="33"/>
      <c r="C215" s="33"/>
      <c r="D215" s="33"/>
      <c r="E215" s="33"/>
      <c r="F215" s="33"/>
      <c r="G215" s="30" t="s">
        <v>227</v>
      </c>
      <c r="H215" s="31"/>
      <c r="I215" s="32"/>
      <c r="J215" s="43"/>
      <c r="K215" s="43"/>
      <c r="L215" s="67">
        <f>53545236.15-L214</f>
        <v>4988241.810000002</v>
      </c>
    </row>
  </sheetData>
  <sheetProtection/>
  <mergeCells count="198">
    <mergeCell ref="B159:F159"/>
    <mergeCell ref="B161:F161"/>
    <mergeCell ref="B35:F35"/>
    <mergeCell ref="B80:F80"/>
    <mergeCell ref="B81:F81"/>
    <mergeCell ref="B120:F120"/>
    <mergeCell ref="B121:F121"/>
    <mergeCell ref="B117:F117"/>
    <mergeCell ref="B149:F149"/>
    <mergeCell ref="B150:F150"/>
    <mergeCell ref="B122:F122"/>
    <mergeCell ref="B123:F123"/>
    <mergeCell ref="B153:F153"/>
    <mergeCell ref="B154:F154"/>
    <mergeCell ref="B139:F139"/>
    <mergeCell ref="B140:F140"/>
    <mergeCell ref="B134:F134"/>
    <mergeCell ref="B142:F142"/>
    <mergeCell ref="B152:F152"/>
    <mergeCell ref="B124:F124"/>
    <mergeCell ref="B118:F118"/>
    <mergeCell ref="B119:F119"/>
    <mergeCell ref="B175:F175"/>
    <mergeCell ref="B176:F176"/>
    <mergeCell ref="B177:F177"/>
    <mergeCell ref="B137:F137"/>
    <mergeCell ref="B138:F138"/>
    <mergeCell ref="B133:F133"/>
    <mergeCell ref="B157:F157"/>
    <mergeCell ref="B158:F158"/>
    <mergeCell ref="B212:F212"/>
    <mergeCell ref="B213:F213"/>
    <mergeCell ref="B131:F131"/>
    <mergeCell ref="B132:F132"/>
    <mergeCell ref="B52:F52"/>
    <mergeCell ref="B53:F53"/>
    <mergeCell ref="B143:F143"/>
    <mergeCell ref="B145:F145"/>
    <mergeCell ref="B146:F146"/>
    <mergeCell ref="B68:F68"/>
    <mergeCell ref="B96:F96"/>
    <mergeCell ref="B97:F97"/>
    <mergeCell ref="B89:F89"/>
    <mergeCell ref="B73:F73"/>
    <mergeCell ref="B77:F77"/>
    <mergeCell ref="B93:F93"/>
    <mergeCell ref="B94:F94"/>
    <mergeCell ref="B83:F83"/>
    <mergeCell ref="B78:F78"/>
    <mergeCell ref="B88:F88"/>
    <mergeCell ref="B110:F110"/>
    <mergeCell ref="B103:F103"/>
    <mergeCell ref="B104:F104"/>
    <mergeCell ref="B147:F147"/>
    <mergeCell ref="B129:F129"/>
    <mergeCell ref="B130:F130"/>
    <mergeCell ref="B115:F115"/>
    <mergeCell ref="B116:F116"/>
    <mergeCell ref="B111:F111"/>
    <mergeCell ref="B112:F112"/>
    <mergeCell ref="B113:F113"/>
    <mergeCell ref="B114:F114"/>
    <mergeCell ref="B109:F109"/>
    <mergeCell ref="B86:F86"/>
    <mergeCell ref="B95:F95"/>
    <mergeCell ref="B98:F98"/>
    <mergeCell ref="B99:F99"/>
    <mergeCell ref="B102:F102"/>
    <mergeCell ref="B90:F90"/>
    <mergeCell ref="B105:F105"/>
    <mergeCell ref="B65:F65"/>
    <mergeCell ref="B106:F106"/>
    <mergeCell ref="B107:F107"/>
    <mergeCell ref="B108:F108"/>
    <mergeCell ref="B62:F62"/>
    <mergeCell ref="B63:F63"/>
    <mergeCell ref="B100:F100"/>
    <mergeCell ref="B101:F101"/>
    <mergeCell ref="B66:F66"/>
    <mergeCell ref="B79:F79"/>
    <mergeCell ref="B85:F85"/>
    <mergeCell ref="B69:F69"/>
    <mergeCell ref="B70:F70"/>
    <mergeCell ref="B76:F76"/>
    <mergeCell ref="B72:F72"/>
    <mergeCell ref="B74:F74"/>
    <mergeCell ref="B75:F75"/>
    <mergeCell ref="B84:F84"/>
    <mergeCell ref="B82:F82"/>
    <mergeCell ref="B14:F14"/>
    <mergeCell ref="B15:F15"/>
    <mergeCell ref="B56:F56"/>
    <mergeCell ref="B50:F50"/>
    <mergeCell ref="B46:F46"/>
    <mergeCell ref="B30:F30"/>
    <mergeCell ref="B22:F22"/>
    <mergeCell ref="B18:F18"/>
    <mergeCell ref="B36:F36"/>
    <mergeCell ref="B31:F31"/>
    <mergeCell ref="B61:F61"/>
    <mergeCell ref="B57:F57"/>
    <mergeCell ref="B64:F64"/>
    <mergeCell ref="B9:F9"/>
    <mergeCell ref="B33:F33"/>
    <mergeCell ref="B42:F42"/>
    <mergeCell ref="B44:F44"/>
    <mergeCell ref="B45:F45"/>
    <mergeCell ref="B24:F24"/>
    <mergeCell ref="B12:F12"/>
    <mergeCell ref="B60:F60"/>
    <mergeCell ref="B47:F47"/>
    <mergeCell ref="B19:F19"/>
    <mergeCell ref="B21:F21"/>
    <mergeCell ref="B34:F34"/>
    <mergeCell ref="B41:F41"/>
    <mergeCell ref="B58:F58"/>
    <mergeCell ref="B59:F59"/>
    <mergeCell ref="B27:F27"/>
    <mergeCell ref="B55:F55"/>
    <mergeCell ref="B48:F48"/>
    <mergeCell ref="K1:L4"/>
    <mergeCell ref="B16:F16"/>
    <mergeCell ref="B5:L5"/>
    <mergeCell ref="B17:F17"/>
    <mergeCell ref="B10:F10"/>
    <mergeCell ref="B39:F39"/>
    <mergeCell ref="B25:F25"/>
    <mergeCell ref="B11:F11"/>
    <mergeCell ref="B13:F13"/>
    <mergeCell ref="B28:F28"/>
    <mergeCell ref="B49:F49"/>
    <mergeCell ref="B148:F148"/>
    <mergeCell ref="B71:F71"/>
    <mergeCell ref="B38:F38"/>
    <mergeCell ref="B136:F136"/>
    <mergeCell ref="B128:F128"/>
    <mergeCell ref="B87:F87"/>
    <mergeCell ref="B135:F135"/>
    <mergeCell ref="B54:F54"/>
    <mergeCell ref="B51:F51"/>
    <mergeCell ref="B160:F160"/>
    <mergeCell ref="B210:F210"/>
    <mergeCell ref="B207:F207"/>
    <mergeCell ref="B208:F208"/>
    <mergeCell ref="B209:F209"/>
    <mergeCell ref="B165:F165"/>
    <mergeCell ref="B166:F166"/>
    <mergeCell ref="B173:F173"/>
    <mergeCell ref="B155:F155"/>
    <mergeCell ref="B151:F151"/>
    <mergeCell ref="B67:F67"/>
    <mergeCell ref="B206:F206"/>
    <mergeCell ref="B197:F197"/>
    <mergeCell ref="B203:F203"/>
    <mergeCell ref="B189:F189"/>
    <mergeCell ref="B190:F190"/>
    <mergeCell ref="B162:F162"/>
    <mergeCell ref="B172:F172"/>
    <mergeCell ref="B91:F91"/>
    <mergeCell ref="B211:F211"/>
    <mergeCell ref="B191:F191"/>
    <mergeCell ref="B192:F192"/>
    <mergeCell ref="B193:F193"/>
    <mergeCell ref="B195:F195"/>
    <mergeCell ref="B167:F167"/>
    <mergeCell ref="B200:F200"/>
    <mergeCell ref="B185:F185"/>
    <mergeCell ref="B199:F199"/>
    <mergeCell ref="B183:F183"/>
    <mergeCell ref="B92:F92"/>
    <mergeCell ref="B180:F180"/>
    <mergeCell ref="B141:F141"/>
    <mergeCell ref="B144:F144"/>
    <mergeCell ref="B170:F170"/>
    <mergeCell ref="B163:F163"/>
    <mergeCell ref="B125:F125"/>
    <mergeCell ref="B156:F156"/>
    <mergeCell ref="B171:F171"/>
    <mergeCell ref="B126:F126"/>
    <mergeCell ref="B127:F127"/>
    <mergeCell ref="B205:F205"/>
    <mergeCell ref="B201:F201"/>
    <mergeCell ref="B202:F202"/>
    <mergeCell ref="B181:F181"/>
    <mergeCell ref="B184:F184"/>
    <mergeCell ref="B186:F186"/>
    <mergeCell ref="B178:F178"/>
    <mergeCell ref="B179:F179"/>
    <mergeCell ref="B196:F196"/>
    <mergeCell ref="B187:F187"/>
    <mergeCell ref="B204:F204"/>
    <mergeCell ref="B188:F188"/>
    <mergeCell ref="B164:F164"/>
    <mergeCell ref="B169:F169"/>
    <mergeCell ref="B182:F182"/>
    <mergeCell ref="B198:F198"/>
    <mergeCell ref="B194:F194"/>
    <mergeCell ref="B168:F16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2020-08-18T05:30:17Z</cp:lastPrinted>
  <dcterms:created xsi:type="dcterms:W3CDTF">2013-10-18T09:34:20Z</dcterms:created>
  <dcterms:modified xsi:type="dcterms:W3CDTF">2021-01-13T15:31:09Z</dcterms:modified>
  <cp:category/>
  <cp:version/>
  <cp:contentType/>
  <cp:contentStatus/>
</cp:coreProperties>
</file>