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840" windowHeight="11565"/>
  </bookViews>
  <sheets>
    <sheet name="Приложение №4 Табл.№1" sheetId="1" r:id="rId1"/>
  </sheets>
  <definedNames>
    <definedName name="_xlnm.Print_Titles" localSheetId="0">'Приложение №4 Табл.№1'!$8:$8</definedName>
  </definedNames>
  <calcPr calcId="125725" iterate="1"/>
</workbook>
</file>

<file path=xl/calcChain.xml><?xml version="1.0" encoding="utf-8"?>
<calcChain xmlns="http://schemas.openxmlformats.org/spreadsheetml/2006/main">
  <c r="O194" i="1"/>
  <c r="L194"/>
  <c r="J19"/>
  <c r="M115"/>
  <c r="O115" s="1"/>
  <c r="N115"/>
  <c r="M79"/>
  <c r="N79"/>
  <c r="O79" s="1"/>
  <c r="N25"/>
  <c r="N24"/>
  <c r="M25"/>
  <c r="M24" s="1"/>
  <c r="M132"/>
  <c r="N132"/>
  <c r="N85"/>
  <c r="M19"/>
  <c r="K193"/>
  <c r="J79"/>
  <c r="O108"/>
  <c r="P108" s="1"/>
  <c r="L108"/>
  <c r="O107"/>
  <c r="N107"/>
  <c r="M107"/>
  <c r="K107"/>
  <c r="J107"/>
  <c r="L107" s="1"/>
  <c r="M14"/>
  <c r="J14"/>
  <c r="O24" l="1"/>
  <c r="O25"/>
  <c r="P107"/>
  <c r="M18" l="1"/>
  <c r="M131"/>
  <c r="O85"/>
  <c r="N39"/>
  <c r="N38" s="1"/>
  <c r="K39"/>
  <c r="K38" s="1"/>
  <c r="O41"/>
  <c r="P41" s="1"/>
  <c r="L41"/>
  <c r="L192"/>
  <c r="L191" s="1"/>
  <c r="K191"/>
  <c r="J191"/>
  <c r="K190"/>
  <c r="K189" s="1"/>
  <c r="J189"/>
  <c r="L188"/>
  <c r="L187" s="1"/>
  <c r="K187"/>
  <c r="J187"/>
  <c r="L186"/>
  <c r="L185" s="1"/>
  <c r="K185"/>
  <c r="J185"/>
  <c r="L184"/>
  <c r="L183"/>
  <c r="K182"/>
  <c r="J182"/>
  <c r="L181"/>
  <c r="L180" s="1"/>
  <c r="K180"/>
  <c r="J180"/>
  <c r="L179"/>
  <c r="L178"/>
  <c r="K177"/>
  <c r="L177" s="1"/>
  <c r="J176"/>
  <c r="J170" s="1"/>
  <c r="L175"/>
  <c r="L174" s="1"/>
  <c r="K174"/>
  <c r="J174"/>
  <c r="L173"/>
  <c r="L172"/>
  <c r="K171"/>
  <c r="J171"/>
  <c r="L171" s="1"/>
  <c r="L169"/>
  <c r="K168"/>
  <c r="K165" s="1"/>
  <c r="J168"/>
  <c r="L167"/>
  <c r="K166"/>
  <c r="J166"/>
  <c r="J165" s="1"/>
  <c r="L165" s="1"/>
  <c r="K164"/>
  <c r="K163" s="1"/>
  <c r="K162" s="1"/>
  <c r="L162" s="1"/>
  <c r="J162"/>
  <c r="L161"/>
  <c r="K160"/>
  <c r="J160"/>
  <c r="L159"/>
  <c r="L158"/>
  <c r="K157"/>
  <c r="K156" s="1"/>
  <c r="J157"/>
  <c r="L155"/>
  <c r="L153"/>
  <c r="K152"/>
  <c r="L152" s="1"/>
  <c r="J151"/>
  <c r="L150"/>
  <c r="K149"/>
  <c r="J149"/>
  <c r="L149" s="1"/>
  <c r="K148"/>
  <c r="L147"/>
  <c r="K146"/>
  <c r="K145" s="1"/>
  <c r="J145"/>
  <c r="L144"/>
  <c r="K143"/>
  <c r="K142" s="1"/>
  <c r="J143"/>
  <c r="J142" s="1"/>
  <c r="L141"/>
  <c r="L140"/>
  <c r="K140"/>
  <c r="J140"/>
  <c r="K139"/>
  <c r="K138" s="1"/>
  <c r="J138"/>
  <c r="K136"/>
  <c r="J136"/>
  <c r="L132"/>
  <c r="J131"/>
  <c r="J130"/>
  <c r="L128"/>
  <c r="K127"/>
  <c r="J127"/>
  <c r="L126"/>
  <c r="K125"/>
  <c r="J125"/>
  <c r="K123"/>
  <c r="J123"/>
  <c r="L122"/>
  <c r="K121"/>
  <c r="J121"/>
  <c r="L120"/>
  <c r="J119"/>
  <c r="K117"/>
  <c r="J117"/>
  <c r="J114"/>
  <c r="L114" s="1"/>
  <c r="J113"/>
  <c r="L113" s="1"/>
  <c r="K112"/>
  <c r="L111"/>
  <c r="K110"/>
  <c r="K109" s="1"/>
  <c r="K105" s="1"/>
  <c r="L105" s="1"/>
  <c r="J110"/>
  <c r="L106"/>
  <c r="J105"/>
  <c r="L104"/>
  <c r="K103"/>
  <c r="L103" s="1"/>
  <c r="J103"/>
  <c r="L102"/>
  <c r="L101"/>
  <c r="K101"/>
  <c r="J101"/>
  <c r="L100"/>
  <c r="K98"/>
  <c r="L99"/>
  <c r="J98"/>
  <c r="L97"/>
  <c r="J96"/>
  <c r="L95"/>
  <c r="K94"/>
  <c r="J94"/>
  <c r="L93"/>
  <c r="K92"/>
  <c r="J92"/>
  <c r="L92" s="1"/>
  <c r="K91"/>
  <c r="K90" s="1"/>
  <c r="L90" s="1"/>
  <c r="J90"/>
  <c r="K88"/>
  <c r="J88"/>
  <c r="L87"/>
  <c r="K86"/>
  <c r="J86"/>
  <c r="K84"/>
  <c r="J84"/>
  <c r="L83"/>
  <c r="L82"/>
  <c r="L81"/>
  <c r="J80"/>
  <c r="L78"/>
  <c r="K77"/>
  <c r="J77"/>
  <c r="L77" s="1"/>
  <c r="L76"/>
  <c r="K75"/>
  <c r="J75"/>
  <c r="K74"/>
  <c r="K72"/>
  <c r="L72" s="1"/>
  <c r="J72"/>
  <c r="K70"/>
  <c r="J70"/>
  <c r="L69"/>
  <c r="J68"/>
  <c r="L67"/>
  <c r="K66"/>
  <c r="J66"/>
  <c r="L62"/>
  <c r="L61"/>
  <c r="K61"/>
  <c r="J61"/>
  <c r="L60"/>
  <c r="L59"/>
  <c r="K59"/>
  <c r="K58" s="1"/>
  <c r="J59"/>
  <c r="J58"/>
  <c r="L57"/>
  <c r="L56"/>
  <c r="K55"/>
  <c r="K54" s="1"/>
  <c r="J55"/>
  <c r="L55" s="1"/>
  <c r="L51"/>
  <c r="K50"/>
  <c r="K49" s="1"/>
  <c r="J50"/>
  <c r="L48"/>
  <c r="K47"/>
  <c r="K46" s="1"/>
  <c r="J47"/>
  <c r="J46" s="1"/>
  <c r="L45"/>
  <c r="K44"/>
  <c r="K43" s="1"/>
  <c r="J44"/>
  <c r="J43" s="1"/>
  <c r="L40"/>
  <c r="J39"/>
  <c r="L37"/>
  <c r="K36"/>
  <c r="J36"/>
  <c r="J35" s="1"/>
  <c r="K35"/>
  <c r="L34"/>
  <c r="K33"/>
  <c r="J33"/>
  <c r="L33" s="1"/>
  <c r="K32"/>
  <c r="L31"/>
  <c r="K30"/>
  <c r="K29" s="1"/>
  <c r="J30"/>
  <c r="L28"/>
  <c r="K27"/>
  <c r="K26" s="1"/>
  <c r="J27"/>
  <c r="L23"/>
  <c r="K22"/>
  <c r="J22"/>
  <c r="L21"/>
  <c r="K20"/>
  <c r="K17" s="1"/>
  <c r="J20"/>
  <c r="K18"/>
  <c r="L19"/>
  <c r="J18"/>
  <c r="K14"/>
  <c r="K13" s="1"/>
  <c r="K12" s="1"/>
  <c r="K11" s="1"/>
  <c r="K10" s="1"/>
  <c r="M112"/>
  <c r="N112"/>
  <c r="O113"/>
  <c r="O192"/>
  <c r="O191" s="1"/>
  <c r="N191"/>
  <c r="M191"/>
  <c r="N189"/>
  <c r="M189"/>
  <c r="O188"/>
  <c r="O187" s="1"/>
  <c r="N187"/>
  <c r="M187"/>
  <c r="O186"/>
  <c r="O185" s="1"/>
  <c r="N185"/>
  <c r="M185"/>
  <c r="O184"/>
  <c r="O183"/>
  <c r="N182"/>
  <c r="M182"/>
  <c r="O181"/>
  <c r="O180" s="1"/>
  <c r="N180"/>
  <c r="M180"/>
  <c r="O179"/>
  <c r="O178"/>
  <c r="N176"/>
  <c r="M176"/>
  <c r="N174"/>
  <c r="M174"/>
  <c r="O173"/>
  <c r="O172"/>
  <c r="N171"/>
  <c r="M171"/>
  <c r="O169"/>
  <c r="N168"/>
  <c r="N165" s="1"/>
  <c r="M168"/>
  <c r="O167"/>
  <c r="N166"/>
  <c r="M166"/>
  <c r="N163"/>
  <c r="M162"/>
  <c r="O161"/>
  <c r="N160"/>
  <c r="M160"/>
  <c r="O159"/>
  <c r="O158"/>
  <c r="N157"/>
  <c r="M157"/>
  <c r="O155"/>
  <c r="N154"/>
  <c r="O154" s="1"/>
  <c r="O153"/>
  <c r="N152"/>
  <c r="M151"/>
  <c r="O150"/>
  <c r="N149"/>
  <c r="N148" s="1"/>
  <c r="M149"/>
  <c r="M148" s="1"/>
  <c r="O147"/>
  <c r="N146"/>
  <c r="N145" s="1"/>
  <c r="M145"/>
  <c r="O144"/>
  <c r="N143"/>
  <c r="N142" s="1"/>
  <c r="M143"/>
  <c r="O141"/>
  <c r="N140"/>
  <c r="M140"/>
  <c r="O139"/>
  <c r="N138"/>
  <c r="M138"/>
  <c r="N136"/>
  <c r="M136"/>
  <c r="O128"/>
  <c r="N127"/>
  <c r="M127"/>
  <c r="O126"/>
  <c r="N125"/>
  <c r="M125"/>
  <c r="N123"/>
  <c r="M123"/>
  <c r="O122"/>
  <c r="N121"/>
  <c r="M121"/>
  <c r="O120"/>
  <c r="N119"/>
  <c r="M119"/>
  <c r="O118"/>
  <c r="M117"/>
  <c r="O114"/>
  <c r="O111"/>
  <c r="N110"/>
  <c r="M110"/>
  <c r="O106"/>
  <c r="M105"/>
  <c r="O104"/>
  <c r="N103"/>
  <c r="M103"/>
  <c r="O102"/>
  <c r="N101"/>
  <c r="M101"/>
  <c r="O100"/>
  <c r="O99"/>
  <c r="N98"/>
  <c r="M98"/>
  <c r="O97"/>
  <c r="N96"/>
  <c r="M96"/>
  <c r="O95"/>
  <c r="N94"/>
  <c r="M94"/>
  <c r="O93"/>
  <c r="N92"/>
  <c r="M92"/>
  <c r="O91"/>
  <c r="N90"/>
  <c r="M90"/>
  <c r="O89"/>
  <c r="N88"/>
  <c r="M88"/>
  <c r="O87"/>
  <c r="N86"/>
  <c r="M86"/>
  <c r="M84"/>
  <c r="O83"/>
  <c r="O82"/>
  <c r="N80"/>
  <c r="O81"/>
  <c r="M80"/>
  <c r="O78"/>
  <c r="N77"/>
  <c r="M77"/>
  <c r="O76"/>
  <c r="N75"/>
  <c r="M75"/>
  <c r="N72"/>
  <c r="M72"/>
  <c r="O71"/>
  <c r="M70"/>
  <c r="O69"/>
  <c r="N68"/>
  <c r="M68"/>
  <c r="O67"/>
  <c r="N66"/>
  <c r="M66"/>
  <c r="O62"/>
  <c r="P62" s="1"/>
  <c r="N61"/>
  <c r="M61"/>
  <c r="O60"/>
  <c r="N59"/>
  <c r="N58" s="1"/>
  <c r="M59"/>
  <c r="O57"/>
  <c r="O56"/>
  <c r="N55"/>
  <c r="N54" s="1"/>
  <c r="M55"/>
  <c r="M54" s="1"/>
  <c r="O51"/>
  <c r="M50"/>
  <c r="M49" s="1"/>
  <c r="O48"/>
  <c r="N47"/>
  <c r="N46" s="1"/>
  <c r="M47"/>
  <c r="O45"/>
  <c r="N44"/>
  <c r="N43" s="1"/>
  <c r="M44"/>
  <c r="M43" s="1"/>
  <c r="O40"/>
  <c r="M39"/>
  <c r="O37"/>
  <c r="N36"/>
  <c r="M36"/>
  <c r="O34"/>
  <c r="N33"/>
  <c r="N32" s="1"/>
  <c r="M33"/>
  <c r="M32" s="1"/>
  <c r="O31"/>
  <c r="N30"/>
  <c r="N29" s="1"/>
  <c r="M30"/>
  <c r="O28"/>
  <c r="N27"/>
  <c r="N26" s="1"/>
  <c r="M27"/>
  <c r="M26" s="1"/>
  <c r="O23"/>
  <c r="N22"/>
  <c r="O22" s="1"/>
  <c r="M22"/>
  <c r="N20"/>
  <c r="M20"/>
  <c r="N18"/>
  <c r="N13"/>
  <c r="M13"/>
  <c r="M12" s="1"/>
  <c r="N156" l="1"/>
  <c r="L160"/>
  <c r="L94"/>
  <c r="N17"/>
  <c r="N16" s="1"/>
  <c r="L44"/>
  <c r="L71"/>
  <c r="P71" s="1"/>
  <c r="J74"/>
  <c r="L74" s="1"/>
  <c r="L85"/>
  <c r="P85" s="1"/>
  <c r="L145"/>
  <c r="L164"/>
  <c r="L125"/>
  <c r="P184"/>
  <c r="M17"/>
  <c r="L14"/>
  <c r="L22"/>
  <c r="P22" s="1"/>
  <c r="L36"/>
  <c r="J65"/>
  <c r="L86"/>
  <c r="L124"/>
  <c r="L137"/>
  <c r="L168"/>
  <c r="O132"/>
  <c r="P132" s="1"/>
  <c r="K53"/>
  <c r="K52" s="1"/>
  <c r="L58"/>
  <c r="L84"/>
  <c r="L30"/>
  <c r="K68"/>
  <c r="L68" s="1"/>
  <c r="L88"/>
  <c r="L110"/>
  <c r="J116"/>
  <c r="L127"/>
  <c r="L142"/>
  <c r="K154"/>
  <c r="K151" s="1"/>
  <c r="L151" s="1"/>
  <c r="L157"/>
  <c r="L156" s="1"/>
  <c r="O112"/>
  <c r="J29"/>
  <c r="L29" s="1"/>
  <c r="J32"/>
  <c r="L75"/>
  <c r="J112"/>
  <c r="L112" s="1"/>
  <c r="K119"/>
  <c r="L119" s="1"/>
  <c r="J129"/>
  <c r="K131"/>
  <c r="K135"/>
  <c r="K134" s="1"/>
  <c r="K133" s="1"/>
  <c r="J148"/>
  <c r="L148" s="1"/>
  <c r="J156"/>
  <c r="L176"/>
  <c r="L43"/>
  <c r="L98"/>
  <c r="L123"/>
  <c r="L27"/>
  <c r="L66"/>
  <c r="N53"/>
  <c r="N52" s="1"/>
  <c r="L35"/>
  <c r="L47"/>
  <c r="J54"/>
  <c r="L89"/>
  <c r="K96"/>
  <c r="L96" s="1"/>
  <c r="L121"/>
  <c r="L138"/>
  <c r="L143"/>
  <c r="L166"/>
  <c r="K176"/>
  <c r="K170" s="1"/>
  <c r="L170" s="1"/>
  <c r="L182"/>
  <c r="L32"/>
  <c r="L20"/>
  <c r="N131"/>
  <c r="N130" s="1"/>
  <c r="N129" s="1"/>
  <c r="L39"/>
  <c r="L50"/>
  <c r="L46"/>
  <c r="L117"/>
  <c r="K25"/>
  <c r="J115"/>
  <c r="L70"/>
  <c r="L18"/>
  <c r="K16"/>
  <c r="K15" s="1"/>
  <c r="K42"/>
  <c r="L136"/>
  <c r="P113"/>
  <c r="J13"/>
  <c r="J17"/>
  <c r="J26"/>
  <c r="J38"/>
  <c r="L38" s="1"/>
  <c r="J49"/>
  <c r="L49" s="1"/>
  <c r="L73"/>
  <c r="K80"/>
  <c r="K79" s="1"/>
  <c r="L91"/>
  <c r="P91" s="1"/>
  <c r="L118"/>
  <c r="P118" s="1"/>
  <c r="J135"/>
  <c r="L139"/>
  <c r="L146"/>
  <c r="L154"/>
  <c r="L163"/>
  <c r="L190"/>
  <c r="L189" s="1"/>
  <c r="P180"/>
  <c r="P173"/>
  <c r="O61"/>
  <c r="P153"/>
  <c r="P48"/>
  <c r="M65"/>
  <c r="O160"/>
  <c r="P169"/>
  <c r="P183"/>
  <c r="P185"/>
  <c r="P120"/>
  <c r="N151"/>
  <c r="O151" s="1"/>
  <c r="P81"/>
  <c r="M58"/>
  <c r="M53" s="1"/>
  <c r="O19"/>
  <c r="P97"/>
  <c r="P31"/>
  <c r="O36"/>
  <c r="P93"/>
  <c r="O101"/>
  <c r="O127"/>
  <c r="P187"/>
  <c r="P82"/>
  <c r="P57"/>
  <c r="P69"/>
  <c r="P102"/>
  <c r="P111"/>
  <c r="P141"/>
  <c r="P144"/>
  <c r="P34"/>
  <c r="O39"/>
  <c r="O73"/>
  <c r="O77"/>
  <c r="P77" s="1"/>
  <c r="P87"/>
  <c r="P95"/>
  <c r="P100"/>
  <c r="O103"/>
  <c r="P103" s="1"/>
  <c r="P126"/>
  <c r="M130"/>
  <c r="M129" s="1"/>
  <c r="P172"/>
  <c r="O175"/>
  <c r="O174" s="1"/>
  <c r="P174" s="1"/>
  <c r="O80"/>
  <c r="P155"/>
  <c r="P159"/>
  <c r="O47"/>
  <c r="P60"/>
  <c r="O68"/>
  <c r="N70"/>
  <c r="O70" s="1"/>
  <c r="P76"/>
  <c r="N84"/>
  <c r="O90"/>
  <c r="P104"/>
  <c r="P114"/>
  <c r="O138"/>
  <c r="P147"/>
  <c r="P154"/>
  <c r="P158"/>
  <c r="P161"/>
  <c r="P179"/>
  <c r="O182"/>
  <c r="O30"/>
  <c r="O32"/>
  <c r="P40"/>
  <c r="P45"/>
  <c r="P56"/>
  <c r="O59"/>
  <c r="P67"/>
  <c r="N74"/>
  <c r="P78"/>
  <c r="P89"/>
  <c r="O92"/>
  <c r="P99"/>
  <c r="O110"/>
  <c r="P122"/>
  <c r="O125"/>
  <c r="O137"/>
  <c r="O140"/>
  <c r="O146"/>
  <c r="P146" s="1"/>
  <c r="P150"/>
  <c r="O164"/>
  <c r="P178"/>
  <c r="P192"/>
  <c r="P37"/>
  <c r="P128"/>
  <c r="O20"/>
  <c r="P23"/>
  <c r="P28"/>
  <c r="P83"/>
  <c r="P106"/>
  <c r="N117"/>
  <c r="O117" s="1"/>
  <c r="O124"/>
  <c r="P139"/>
  <c r="P167"/>
  <c r="P191"/>
  <c r="P188"/>
  <c r="M38"/>
  <c r="O38" s="1"/>
  <c r="O72"/>
  <c r="O86"/>
  <c r="M156"/>
  <c r="P181"/>
  <c r="M29"/>
  <c r="O29" s="1"/>
  <c r="P51"/>
  <c r="O66"/>
  <c r="N109"/>
  <c r="N105" s="1"/>
  <c r="O105" s="1"/>
  <c r="N135"/>
  <c r="O149"/>
  <c r="O157"/>
  <c r="M170"/>
  <c r="O94"/>
  <c r="P94" s="1"/>
  <c r="O143"/>
  <c r="O148"/>
  <c r="O166"/>
  <c r="O18"/>
  <c r="O27"/>
  <c r="O33"/>
  <c r="O44"/>
  <c r="O55"/>
  <c r="O75"/>
  <c r="O88"/>
  <c r="O96"/>
  <c r="O98"/>
  <c r="O119"/>
  <c r="O121"/>
  <c r="O145"/>
  <c r="O168"/>
  <c r="O171"/>
  <c r="P186"/>
  <c r="N50"/>
  <c r="N49" s="1"/>
  <c r="O49" s="1"/>
  <c r="O43"/>
  <c r="M11"/>
  <c r="N15"/>
  <c r="O26"/>
  <c r="N170"/>
  <c r="O13"/>
  <c r="N12"/>
  <c r="N11" s="1"/>
  <c r="N10" s="1"/>
  <c r="O163"/>
  <c r="N162"/>
  <c r="O162" s="1"/>
  <c r="O54"/>
  <c r="O123"/>
  <c r="O136"/>
  <c r="O14"/>
  <c r="O21"/>
  <c r="P21" s="1"/>
  <c r="M35"/>
  <c r="M46"/>
  <c r="O46" s="1"/>
  <c r="M74"/>
  <c r="M109"/>
  <c r="M135"/>
  <c r="M142"/>
  <c r="O142" s="1"/>
  <c r="O152"/>
  <c r="M165"/>
  <c r="O165" s="1"/>
  <c r="O177"/>
  <c r="O190"/>
  <c r="M116"/>
  <c r="O17" l="1"/>
  <c r="P160"/>
  <c r="P137"/>
  <c r="P124"/>
  <c r="P27"/>
  <c r="M16"/>
  <c r="O16" s="1"/>
  <c r="O58"/>
  <c r="P58" s="1"/>
  <c r="P143"/>
  <c r="P86"/>
  <c r="P127"/>
  <c r="L54"/>
  <c r="P54" s="1"/>
  <c r="J53"/>
  <c r="J42"/>
  <c r="K65"/>
  <c r="K64" s="1"/>
  <c r="J109"/>
  <c r="L109" s="1"/>
  <c r="K116"/>
  <c r="L131"/>
  <c r="K130"/>
  <c r="P121"/>
  <c r="L79"/>
  <c r="O129"/>
  <c r="O131"/>
  <c r="O130"/>
  <c r="K24"/>
  <c r="L42"/>
  <c r="J12"/>
  <c r="L13"/>
  <c r="P13" s="1"/>
  <c r="P163"/>
  <c r="J16"/>
  <c r="L17"/>
  <c r="J134"/>
  <c r="L135"/>
  <c r="J25"/>
  <c r="L26"/>
  <c r="P26" s="1"/>
  <c r="J64"/>
  <c r="L80"/>
  <c r="P80" s="1"/>
  <c r="P96"/>
  <c r="P61"/>
  <c r="P175"/>
  <c r="N134"/>
  <c r="N133" s="1"/>
  <c r="P164"/>
  <c r="P152"/>
  <c r="P36"/>
  <c r="P47"/>
  <c r="P92"/>
  <c r="P30"/>
  <c r="P73"/>
  <c r="P182"/>
  <c r="O170"/>
  <c r="P151"/>
  <c r="N116"/>
  <c r="P59"/>
  <c r="P19"/>
  <c r="P32"/>
  <c r="O109"/>
  <c r="P14"/>
  <c r="P171"/>
  <c r="P88"/>
  <c r="P101"/>
  <c r="N65"/>
  <c r="O65" s="1"/>
  <c r="P66"/>
  <c r="P110"/>
  <c r="O84"/>
  <c r="P39"/>
  <c r="P75"/>
  <c r="P70"/>
  <c r="P136"/>
  <c r="P20"/>
  <c r="P123"/>
  <c r="P119"/>
  <c r="P90"/>
  <c r="P162"/>
  <c r="P55"/>
  <c r="P166"/>
  <c r="P125"/>
  <c r="P149"/>
  <c r="P140"/>
  <c r="P138"/>
  <c r="O189"/>
  <c r="P189" s="1"/>
  <c r="P190"/>
  <c r="P72"/>
  <c r="P165"/>
  <c r="P33"/>
  <c r="P142"/>
  <c r="P35"/>
  <c r="P43"/>
  <c r="P168"/>
  <c r="P18"/>
  <c r="P148"/>
  <c r="O156"/>
  <c r="P156" s="1"/>
  <c r="P157"/>
  <c r="O176"/>
  <c r="P176" s="1"/>
  <c r="P177"/>
  <c r="P46"/>
  <c r="M42"/>
  <c r="P145"/>
  <c r="P98"/>
  <c r="P44"/>
  <c r="P105"/>
  <c r="P29"/>
  <c r="P112"/>
  <c r="P38"/>
  <c r="O50"/>
  <c r="P50" s="1"/>
  <c r="N42"/>
  <c r="O53"/>
  <c r="M52"/>
  <c r="O52" s="1"/>
  <c r="M134"/>
  <c r="O135"/>
  <c r="P135" s="1"/>
  <c r="O11"/>
  <c r="M10"/>
  <c r="O10" s="1"/>
  <c r="O74"/>
  <c r="P74" s="1"/>
  <c r="M64"/>
  <c r="O12"/>
  <c r="P49"/>
  <c r="P117"/>
  <c r="P68"/>
  <c r="M15" l="1"/>
  <c r="L65"/>
  <c r="P65" s="1"/>
  <c r="P79"/>
  <c r="K129"/>
  <c r="L129" s="1"/>
  <c r="P129" s="1"/>
  <c r="L130"/>
  <c r="P130" s="1"/>
  <c r="L53"/>
  <c r="J52"/>
  <c r="L52" s="1"/>
  <c r="P52" s="1"/>
  <c r="K115"/>
  <c r="L115" s="1"/>
  <c r="L116"/>
  <c r="P131"/>
  <c r="P109"/>
  <c r="K63"/>
  <c r="J11"/>
  <c r="L12"/>
  <c r="P12" s="1"/>
  <c r="J133"/>
  <c r="L133" s="1"/>
  <c r="L134"/>
  <c r="J63"/>
  <c r="L64"/>
  <c r="L25"/>
  <c r="P25" s="1"/>
  <c r="J24"/>
  <c r="L24" s="1"/>
  <c r="L16"/>
  <c r="P16" s="1"/>
  <c r="J15"/>
  <c r="P170"/>
  <c r="O116"/>
  <c r="P84"/>
  <c r="P17"/>
  <c r="N64"/>
  <c r="N63" s="1"/>
  <c r="N193" s="1"/>
  <c r="P53"/>
  <c r="O42"/>
  <c r="M63"/>
  <c r="M133"/>
  <c r="O134"/>
  <c r="L15" l="1"/>
  <c r="J193"/>
  <c r="O15"/>
  <c r="M193"/>
  <c r="O193" s="1"/>
  <c r="P115"/>
  <c r="L63"/>
  <c r="L11"/>
  <c r="P11" s="1"/>
  <c r="J10"/>
  <c r="L10" s="1"/>
  <c r="P10" s="1"/>
  <c r="P116"/>
  <c r="O63"/>
  <c r="O64"/>
  <c r="P134"/>
  <c r="O133"/>
  <c r="P24"/>
  <c r="P42"/>
  <c r="P15" l="1"/>
  <c r="P63"/>
  <c r="P64"/>
  <c r="P133"/>
  <c r="L193" l="1"/>
  <c r="P194" l="1"/>
  <c r="P193"/>
</calcChain>
</file>

<file path=xl/sharedStrings.xml><?xml version="1.0" encoding="utf-8"?>
<sst xmlns="http://schemas.openxmlformats.org/spreadsheetml/2006/main" count="577" uniqueCount="246">
  <si>
    <t>Наименование</t>
  </si>
  <si>
    <t>Код целевой классификации</t>
  </si>
  <si>
    <t>Вид расходов</t>
  </si>
  <si>
    <t>другие бюджеты бюджетной системы   (руб.)</t>
  </si>
  <si>
    <t>местный бюджет                 (руб.)</t>
  </si>
  <si>
    <t>Итого                      (руб.)</t>
  </si>
  <si>
    <t>2</t>
  </si>
  <si>
    <t>5</t>
  </si>
  <si>
    <t>6</t>
  </si>
  <si>
    <t>0400000</t>
  </si>
  <si>
    <t>Муниципальная программа "Обеспечение доступным и комфортным жильем населения Туношенского сельского поселения"</t>
  </si>
  <si>
    <t>05.0.00.00000</t>
  </si>
  <si>
    <t/>
  </si>
  <si>
    <t>0410000</t>
  </si>
  <si>
    <t>Муниципальная целевая программа "Поддержка молодых семей в приобретении (строительстве) жилья"</t>
  </si>
  <si>
    <t>05.2.00.0000</t>
  </si>
  <si>
    <t>Реализация мероприятий муниципальной целевой программы "Поддержка молодых семей в приобретении (строительстве) жилья"</t>
  </si>
  <si>
    <t>05.2.01.00000</t>
  </si>
  <si>
    <t>0415280</t>
  </si>
  <si>
    <t>Оказания муниципальной поддержки молодым семьям в улучшении жилищных условий</t>
  </si>
  <si>
    <t>05.2.01.L4970</t>
  </si>
  <si>
    <t>Социальное обеспечение и иные выплаты населению</t>
  </si>
  <si>
    <t>Муниципальная  программа "Формирование современной городской среды"</t>
  </si>
  <si>
    <t>06.0.00.00000</t>
  </si>
  <si>
    <t>Муниципальная целевая программа "Решаем вместе"</t>
  </si>
  <si>
    <t>06.1.00.00000</t>
  </si>
  <si>
    <t>Приведение в качественное состояние элементов благоустройства населенных пунктов</t>
  </si>
  <si>
    <t>06.1.01.00000</t>
  </si>
  <si>
    <t xml:space="preserve">Расходы на формирование современной городской среды за счет средств местного бюджета
</t>
  </si>
  <si>
    <t>06.1.F2.55550</t>
  </si>
  <si>
    <t>Закупка товаров, работ и услуг для государственных (муниципальных) нужд</t>
  </si>
  <si>
    <t>Обустройство парка</t>
  </si>
  <si>
    <t>06.1.01.49490</t>
  </si>
  <si>
    <t>Благоустройство дворов многоквартирных домов</t>
  </si>
  <si>
    <t>06.1.01.49480</t>
  </si>
  <si>
    <t>Муниципальная программа "Защита населения и территории Туношенского сельского поселения от чрезвычайных ситуаций, обеспечение пожарной безопасности  и безопасности людей на водных объектах"</t>
  </si>
  <si>
    <t>10.0.00.00000</t>
  </si>
  <si>
    <t>Муниципальная целевая программа "Укрепление пожарной безопасности в населенных пунктах на территории Туношенского сельского поселения"</t>
  </si>
  <si>
    <t>10.1.00.0000</t>
  </si>
  <si>
    <t>Совершенствование системы оповещения о пожарах. Профилактика пожаров связанных с состоянием электрической проводки.</t>
  </si>
  <si>
    <t>10.1.01.00000</t>
  </si>
  <si>
    <t>10.1.01.49030</t>
  </si>
  <si>
    <t>Поддержание работоспособности сетей наружного пожаротушения (пожарные гидранты)</t>
  </si>
  <si>
    <t>10.1.02.00000</t>
  </si>
  <si>
    <t>10.1.02.49040</t>
  </si>
  <si>
    <t>Совершенствование пожарных водоемов в сельских населенных пунктах.</t>
  </si>
  <si>
    <t>10.1.03.00000</t>
  </si>
  <si>
    <t>10.1.03.49050</t>
  </si>
  <si>
    <t xml:space="preserve">Совершенствовании материально-технической базы поселения по вопросам пожарной безопасности </t>
  </si>
  <si>
    <t>10.1.04.00000</t>
  </si>
  <si>
    <t>10.1.04.49060</t>
  </si>
  <si>
    <t xml:space="preserve">Решение прочих вопросов по пожарной безопасности </t>
  </si>
  <si>
    <t>10.1.05.00000</t>
  </si>
  <si>
    <t xml:space="preserve">Решение прочих вопросов </t>
  </si>
  <si>
    <t>10.1.05.49070</t>
  </si>
  <si>
    <t>Муниципальная целевая программа "Противодействие экстремизму и профилактика терроризма на территории Туношенского сельского поселения"</t>
  </si>
  <si>
    <t>10.2.00.00000</t>
  </si>
  <si>
    <t>Совершенствование мероприятий по профилактике экстремизма и терроризма</t>
  </si>
  <si>
    <t>10.2.01.00000</t>
  </si>
  <si>
    <t>10.2.01.49080</t>
  </si>
  <si>
    <t>Воспитание культуры толерантности и межнационального согласия</t>
  </si>
  <si>
    <t>10.2.02.00000</t>
  </si>
  <si>
    <t>10.2.02.49090</t>
  </si>
  <si>
    <t xml:space="preserve"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актов. </t>
  </si>
  <si>
    <t>10.2.03.00000</t>
  </si>
  <si>
    <t>10.2.03.49100</t>
  </si>
  <si>
    <t>1100000</t>
  </si>
  <si>
    <t>1110000</t>
  </si>
  <si>
    <t>1117160</t>
  </si>
  <si>
    <t>Межбюджетные трансферты на передачу осуществления части полномочий в сфере культуры</t>
  </si>
  <si>
    <t>Межбюджетные трансферты</t>
  </si>
  <si>
    <t>Муниципальная программа "Охрана окружающей среды в Туношенском сельском поселении"</t>
  </si>
  <si>
    <t>12.0.00.00000</t>
  </si>
  <si>
    <t>Муниципальная целевая программа "Обращение с твёрдыми бытовыми отходами на территории Туношенского сельского поселения"</t>
  </si>
  <si>
    <t>12.1.00.00000</t>
  </si>
  <si>
    <t>Модернизация инфраструктуры обращения с ТБО.</t>
  </si>
  <si>
    <t>12.1.01.00000</t>
  </si>
  <si>
    <t>Устройство контейнерных площадок</t>
  </si>
  <si>
    <t>12.1.01.49150</t>
  </si>
  <si>
    <t>Бюджетные инвестиции</t>
  </si>
  <si>
    <t>Ликвидированных несанкционированных свалок</t>
  </si>
  <si>
    <t>12.1.02.00000</t>
  </si>
  <si>
    <t>12.1.02.49160</t>
  </si>
  <si>
    <t>Расходы передаваемые из бюджета Ярославского муниципального района бюджетам поселений, входящих в состав ЯМР, на ликвидацию несанкционированных свалок отходов</t>
  </si>
  <si>
    <t>12.1.02.10710</t>
  </si>
  <si>
    <t>1400000</t>
  </si>
  <si>
    <t>Муниципальная программа "Обеспечение качественными коммунальными услугами населения ТСП"</t>
  </si>
  <si>
    <t>14.0.00.00000</t>
  </si>
  <si>
    <t>1410000</t>
  </si>
  <si>
    <t>Муниципальная целевая программа "Комплексная программа  жилищно-коммунального хозяйства Туношенского сельского поселения"</t>
  </si>
  <si>
    <t>14.1.00.00000</t>
  </si>
  <si>
    <t>Организация содержания жилищного фонда</t>
  </si>
  <si>
    <t>14.1.01.00000</t>
  </si>
  <si>
    <t>1417201</t>
  </si>
  <si>
    <t>Отчисления на капитальный ремонт за муниципальное имущество</t>
  </si>
  <si>
    <t>14.1.01.49170</t>
  </si>
  <si>
    <t xml:space="preserve">Оплата за свободный муниципальный жилищный фонд </t>
  </si>
  <si>
    <t>14.1.01.49180</t>
  </si>
  <si>
    <t>работы связанные с подготовкой технической документации</t>
  </si>
  <si>
    <t>14.1.01.49450</t>
  </si>
  <si>
    <t>Содержание газового оборудования</t>
  </si>
  <si>
    <t>14.1.01.49430</t>
  </si>
  <si>
    <t>Организация бесперебойной работы систем жизнеобеспечения и обеспечение населения коммунальными услугами</t>
  </si>
  <si>
    <t>14.1.02.00000</t>
  </si>
  <si>
    <t>Содержание бань</t>
  </si>
  <si>
    <t>14.1.02.49190</t>
  </si>
  <si>
    <t>Организация сбора и вывоза жидких бытовых отходов</t>
  </si>
  <si>
    <t>14.1.02.49280</t>
  </si>
  <si>
    <t>Иные бюджетные ассигнования</t>
  </si>
  <si>
    <t>Организация благоустройства и озеленения территорий поселения</t>
  </si>
  <si>
    <t>14.1.03.00000</t>
  </si>
  <si>
    <t>Содержание муниципального учреждения «Центр по благоустройству»</t>
  </si>
  <si>
    <t>14.1.03.49200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</si>
  <si>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</si>
  <si>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Уличное освещение в населенных пунктах</t>
  </si>
  <si>
    <t>14.1.03.49210</t>
  </si>
  <si>
    <t xml:space="preserve">Выкашивание травы </t>
  </si>
  <si>
    <t>14.1.03.49220</t>
  </si>
  <si>
    <t>Обработка территорий общего пользования</t>
  </si>
  <si>
    <t>14.1.03.49230</t>
  </si>
  <si>
    <t>Закупка, установка и ремонт детских площадок</t>
  </si>
  <si>
    <t>14.1.03.49240</t>
  </si>
  <si>
    <t xml:space="preserve">Вывоз мусора </t>
  </si>
  <si>
    <t>14.1.03.49250</t>
  </si>
  <si>
    <t>Спиливание деревьев в населенных пунктах</t>
  </si>
  <si>
    <t>14.1.03.49260</t>
  </si>
  <si>
    <t>Прочие мероприятия по благоустройству</t>
  </si>
  <si>
    <t>14.1.03.49270</t>
  </si>
  <si>
    <t>Содержание парка</t>
  </si>
  <si>
    <t>14.1.03.49550</t>
  </si>
  <si>
    <t>Расходы на проведения мероприятий по благоустройству сельских территорий</t>
  </si>
  <si>
    <t>14.1.03.L5760</t>
  </si>
  <si>
    <t>14.1.03.46900</t>
  </si>
  <si>
    <t>14.1.03.76900</t>
  </si>
  <si>
    <t>1420000</t>
  </si>
  <si>
    <t>На исполнение полномочий  от ЯМР</t>
  </si>
  <si>
    <t>14.3.01.00000</t>
  </si>
  <si>
    <t>1439501</t>
  </si>
  <si>
    <t>Ремонт и содержание автомобильных дорог</t>
  </si>
  <si>
    <t>14.3.01.10340</t>
  </si>
  <si>
    <t>Реконструкция, строительство шахтных колодцев</t>
  </si>
  <si>
    <t>14.3.01.10490</t>
  </si>
  <si>
    <t>1430000</t>
  </si>
  <si>
    <t>14.4.00.00000</t>
  </si>
  <si>
    <t>Осуществление дорожной деятельности</t>
  </si>
  <si>
    <t>14.4.01.00000</t>
  </si>
  <si>
    <t>Содержание автомобильных дорог общего пользования местного значения в границах населенных пунктах</t>
  </si>
  <si>
    <t>14.4.01.49290</t>
  </si>
  <si>
    <t>Ремонт автомобильных дорог общего пользования местного значения в границах населенных пунктах</t>
  </si>
  <si>
    <t>14.4.01.49300</t>
  </si>
  <si>
    <t>Расходы на финансирование дорожного хозяйства</t>
  </si>
  <si>
    <t>14.4.01.72440</t>
  </si>
  <si>
    <t>14.4.01.42440</t>
  </si>
  <si>
    <t xml:space="preserve"> Расходы на капитальный ремонт и ремонт дорожных объектов муниципальной собственности за счет средств местного бюджета</t>
  </si>
  <si>
    <t>14.4.01.75620</t>
  </si>
  <si>
    <t>14.4.01.45620</t>
  </si>
  <si>
    <t>Муниципальная целевая программа "Комплексное развитие сельских территорий  муниципального образования Туношенского сельского поселения"</t>
  </si>
  <si>
    <t>14.6.00.00000</t>
  </si>
  <si>
    <t xml:space="preserve">Реализация мероприятий по благоустройству сельских территорий </t>
  </si>
  <si>
    <t>14.6.01.00000</t>
  </si>
  <si>
    <t>14.6.01.L5760</t>
  </si>
  <si>
    <t>2100000</t>
  </si>
  <si>
    <t>Муниципальная программа "Эффективная власть в ТСП"</t>
  </si>
  <si>
    <t>21.0.00.00000</t>
  </si>
  <si>
    <t>2110000</t>
  </si>
  <si>
    <t>Ведомственная целевая программа "Организация деятельности Администрации Туношенского сельского поселения"</t>
  </si>
  <si>
    <t>21.1.00.00000</t>
  </si>
  <si>
    <t>Обеспечение эффективного  функционирования администрации поселения</t>
  </si>
  <si>
    <t>21.1.01.00000</t>
  </si>
  <si>
    <t>2117223</t>
  </si>
  <si>
    <t>Расходы на повышение квалификации и обучение на дополнительных курсах</t>
  </si>
  <si>
    <t>21.1.01.49310</t>
  </si>
  <si>
    <t>Расходы на обслуживание и установку программного обеспечения</t>
  </si>
  <si>
    <t>21.1.01.49320</t>
  </si>
  <si>
    <t>Обеспечение доступа к информации о деятельности ОМСУ</t>
  </si>
  <si>
    <t>21.1.01.49530</t>
  </si>
  <si>
    <t>Осуществление водохозяйственынх и водоохранных мероприятий</t>
  </si>
  <si>
    <t>21.1.02.00000</t>
  </si>
  <si>
    <t>Изготовление стендов с информацией о месте запрета  и разрешения купания, о месте нахождения водоема</t>
  </si>
  <si>
    <t>21.1.02.49340</t>
  </si>
  <si>
    <t>Осуществление мероприятий  в области молодежной политики</t>
  </si>
  <si>
    <t>21.1.03.00000</t>
  </si>
  <si>
    <t>Организация проведения  молодежного слета</t>
  </si>
  <si>
    <t>21.1.03.49350</t>
  </si>
  <si>
    <t xml:space="preserve">Обеспечение социальных выплат выборному должностному лицу местного самоуправления </t>
  </si>
  <si>
    <t>21.1.04.00000</t>
  </si>
  <si>
    <t>Расходы, предусмотренные нормативными правовыми актами Ярославской области, Уставом Туношенского СП, решением Муниципального совета Туношенского СП связанные с социальными выплатами</t>
  </si>
  <si>
    <t>21.1.04.49370</t>
  </si>
  <si>
    <t>Привлечение различных категорий населения поселения к занятиям физической культурой и развитие массового спорта</t>
  </si>
  <si>
    <t>21.1.05.00000</t>
  </si>
  <si>
    <t>Проведение спортивных мероприятий на территории Туношенского сельского поселения</t>
  </si>
  <si>
    <t>21.1.05.49380</t>
  </si>
  <si>
    <t>Приобретение формы спортивного инвентаря и оборудования по спорту</t>
  </si>
  <si>
    <t>21.1.05.49390</t>
  </si>
  <si>
    <t>Сохранение памяти героев</t>
  </si>
  <si>
    <t>21.1.06.00000</t>
  </si>
  <si>
    <t xml:space="preserve">Содержание памятного места </t>
  </si>
  <si>
    <t>21.1.06.49420</t>
  </si>
  <si>
    <t>Расходы на финансирование мероприятий посвященных праздничным и памятным датам</t>
  </si>
  <si>
    <t>21.1.06.49530</t>
  </si>
  <si>
    <t>Осуществление мероприятий  в области культурно-досуговой деятельности</t>
  </si>
  <si>
    <t>21.1.07.00000</t>
  </si>
  <si>
    <t>21.1.07.49520</t>
  </si>
  <si>
    <t xml:space="preserve">Осуществление мероприятий  в области торговли </t>
  </si>
  <si>
    <t>21.1.08.00000</t>
  </si>
  <si>
    <t>21.1.08.72880</t>
  </si>
  <si>
    <t>21.1.08.42880</t>
  </si>
  <si>
    <t>5000000</t>
  </si>
  <si>
    <t>Непрограммные расходы</t>
  </si>
  <si>
    <t>50.0.00.0000</t>
  </si>
  <si>
    <t>5005118</t>
  </si>
  <si>
    <t>Субвенция на осуществление полномочий Российской Федерации по осуществлению первичного воинского учета на территориях, где отсутствуют военные комиссариаты</t>
  </si>
  <si>
    <t>50.0.00.51180</t>
  </si>
  <si>
    <t>5005906</t>
  </si>
  <si>
    <t>Глава Администрации Туношенского сельского поселения</t>
  </si>
  <si>
    <t>50.0.00.69010</t>
  </si>
  <si>
    <t>5005907</t>
  </si>
  <si>
    <t>Центральный аппарат</t>
  </si>
  <si>
    <t>50.0.00.69020</t>
  </si>
  <si>
    <t>5005909</t>
  </si>
  <si>
    <t xml:space="preserve">Контроль за исполнением бюджета поселения </t>
  </si>
  <si>
    <t>50.0.00.69030</t>
  </si>
  <si>
    <t>5005910</t>
  </si>
  <si>
    <t>Резервный фонд  муниципального образования</t>
  </si>
  <si>
    <t>50.0.00.69040</t>
  </si>
  <si>
    <t>Проведение выборов в законодательные (представительные) органы депутатов Муниципального Совета</t>
  </si>
  <si>
    <t>50.0.00.69050</t>
  </si>
  <si>
    <t>Проведение выборов Главы местного самоуправления</t>
  </si>
  <si>
    <t>50.0.00.69060</t>
  </si>
  <si>
    <t>Расходы на исполнение судебных актов по искам о возмещении вреда, причиненного гражданину или юридическому лицу</t>
  </si>
  <si>
    <t>50.0.00.69070</t>
  </si>
  <si>
    <t>Осуществление контроля</t>
  </si>
  <si>
    <t>50.0.00.69080</t>
  </si>
  <si>
    <t>Итого</t>
  </si>
  <si>
    <t>Дефицит (-)/профицит (+)</t>
  </si>
  <si>
    <t>ПЛАН</t>
  </si>
  <si>
    <t>ФАКТ</t>
  </si>
  <si>
    <t>% выполнения</t>
  </si>
  <si>
    <t>Расходы на реализацию мероприятий по борьбе с борщивиком</t>
  </si>
  <si>
    <t>Муниципальная целевая программа «Сохранность муниципальных автомобильных дорог Туношенского сельского поселения»</t>
  </si>
  <si>
    <t>Расходы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</si>
  <si>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Расходы местного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2021год</t>
  </si>
  <si>
    <t>Расходы на частичное финансирование первоочередных расходных обязательств, возникших при выполнении полномочий  органов местного самоуправления, за исключением заработной платы и начислений на нее</t>
  </si>
  <si>
    <t>14.1.03.10660</t>
  </si>
  <si>
    <t xml:space="preserve"> </t>
  </si>
  <si>
    <t xml:space="preserve">Приложение 5                                                                          к решению Муниципального Совета Туношенского СП                                                               от 21.04.2022 г.  № 6 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</si>
</sst>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00"/>
    <numFmt numFmtId="166" formatCode="00\.0\.00\.00000"/>
    <numFmt numFmtId="167" formatCode="0.0%"/>
    <numFmt numFmtId="168" formatCode="#,##0.00;[Red]\-#,##0.00;0.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vertical="center" wrapText="1"/>
      <protection hidden="1"/>
    </xf>
    <xf numFmtId="0" fontId="1" fillId="0" borderId="0" xfId="1" applyFont="1" applyFill="1"/>
    <xf numFmtId="0" fontId="2" fillId="0" borderId="0" xfId="1" applyFont="1" applyFill="1" applyAlignment="1" applyProtection="1">
      <alignment vertical="center"/>
      <protection hidden="1"/>
    </xf>
    <xf numFmtId="0" fontId="1" fillId="0" borderId="0" xfId="1" applyFont="1" applyFill="1" applyProtection="1">
      <protection hidden="1"/>
    </xf>
    <xf numFmtId="49" fontId="1" fillId="0" borderId="0" xfId="1" applyNumberFormat="1" applyFont="1" applyFill="1" applyAlignment="1" applyProtection="1">
      <alignment horizontal="center"/>
      <protection hidden="1"/>
    </xf>
    <xf numFmtId="164" fontId="1" fillId="0" borderId="0" xfId="1" applyNumberFormat="1" applyFont="1" applyFill="1" applyProtection="1">
      <protection hidden="1"/>
    </xf>
    <xf numFmtId="0" fontId="2" fillId="0" borderId="1" xfId="1" applyFont="1" applyFill="1" applyBorder="1" applyProtection="1">
      <protection hidden="1"/>
    </xf>
    <xf numFmtId="0" fontId="2" fillId="0" borderId="2" xfId="1" applyFont="1" applyFill="1" applyBorder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Protection="1">
      <protection hidden="1"/>
    </xf>
    <xf numFmtId="0" fontId="2" fillId="0" borderId="5" xfId="1" applyFont="1" applyFill="1" applyBorder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Protection="1">
      <protection hidden="1"/>
    </xf>
    <xf numFmtId="0" fontId="4" fillId="2" borderId="3" xfId="1" applyNumberFormat="1" applyFont="1" applyFill="1" applyBorder="1" applyAlignment="1" applyProtection="1">
      <alignment horizontal="left" vertical="top" wrapText="1"/>
      <protection hidden="1"/>
    </xf>
    <xf numFmtId="49" fontId="4" fillId="2" borderId="3" xfId="1" applyNumberFormat="1" applyFont="1" applyFill="1" applyBorder="1" applyAlignment="1" applyProtection="1">
      <alignment horizontal="center" vertical="top"/>
      <protection hidden="1"/>
    </xf>
    <xf numFmtId="165" fontId="4" fillId="2" borderId="3" xfId="1" applyNumberFormat="1" applyFont="1" applyFill="1" applyBorder="1" applyAlignment="1" applyProtection="1">
      <alignment horizontal="center" vertical="top"/>
      <protection hidden="1"/>
    </xf>
    <xf numFmtId="164" fontId="4" fillId="2" borderId="3" xfId="1" applyNumberFormat="1" applyFont="1" applyFill="1" applyBorder="1" applyAlignment="1" applyProtection="1">
      <alignment horizontal="right" vertical="top"/>
      <protection hidden="1"/>
    </xf>
    <xf numFmtId="0" fontId="8" fillId="3" borderId="3" xfId="1" applyNumberFormat="1" applyFont="1" applyFill="1" applyBorder="1" applyAlignment="1" applyProtection="1">
      <alignment horizontal="left" vertical="top" wrapText="1"/>
      <protection hidden="1"/>
    </xf>
    <xf numFmtId="49" fontId="8" fillId="3" borderId="3" xfId="1" applyNumberFormat="1" applyFont="1" applyFill="1" applyBorder="1" applyAlignment="1" applyProtection="1">
      <alignment horizontal="center" vertical="top"/>
      <protection hidden="1"/>
    </xf>
    <xf numFmtId="165" fontId="8" fillId="3" borderId="3" xfId="1" applyNumberFormat="1" applyFont="1" applyFill="1" applyBorder="1" applyAlignment="1" applyProtection="1">
      <alignment horizontal="center" vertical="top"/>
      <protection hidden="1"/>
    </xf>
    <xf numFmtId="164" fontId="8" fillId="3" borderId="3" xfId="1" applyNumberFormat="1" applyFont="1" applyFill="1" applyBorder="1" applyAlignment="1" applyProtection="1">
      <alignment horizontal="right" vertical="top"/>
      <protection hidden="1"/>
    </xf>
    <xf numFmtId="0" fontId="9" fillId="4" borderId="3" xfId="0" applyFont="1" applyFill="1" applyBorder="1" applyAlignment="1">
      <alignment wrapText="1"/>
    </xf>
    <xf numFmtId="49" fontId="8" fillId="4" borderId="3" xfId="1" applyNumberFormat="1" applyFont="1" applyFill="1" applyBorder="1" applyAlignment="1" applyProtection="1">
      <alignment horizontal="center" vertical="top"/>
      <protection hidden="1"/>
    </xf>
    <xf numFmtId="165" fontId="8" fillId="4" borderId="3" xfId="1" applyNumberFormat="1" applyFont="1" applyFill="1" applyBorder="1" applyAlignment="1" applyProtection="1">
      <alignment horizontal="center" vertical="top"/>
      <protection hidden="1"/>
    </xf>
    <xf numFmtId="164" fontId="8" fillId="4" borderId="3" xfId="1" applyNumberFormat="1" applyFont="1" applyFill="1" applyBorder="1" applyAlignment="1" applyProtection="1">
      <alignment horizontal="right" vertical="top"/>
      <protection hidden="1"/>
    </xf>
    <xf numFmtId="0" fontId="9" fillId="0" borderId="3" xfId="0" applyFont="1" applyFill="1" applyBorder="1" applyAlignment="1">
      <alignment wrapText="1"/>
    </xf>
    <xf numFmtId="49" fontId="5" fillId="0" borderId="3" xfId="1" applyNumberFormat="1" applyFont="1" applyFill="1" applyBorder="1" applyAlignment="1" applyProtection="1">
      <alignment horizontal="center" vertical="top"/>
      <protection hidden="1"/>
    </xf>
    <xf numFmtId="165" fontId="5" fillId="0" borderId="3" xfId="1" applyNumberFormat="1" applyFont="1" applyFill="1" applyBorder="1" applyAlignment="1" applyProtection="1">
      <alignment horizontal="center" vertical="top"/>
      <protection hidden="1"/>
    </xf>
    <xf numFmtId="164" fontId="8" fillId="0" borderId="3" xfId="1" applyNumberFormat="1" applyFont="1" applyFill="1" applyBorder="1" applyAlignment="1" applyProtection="1">
      <alignment horizontal="right" vertical="top"/>
      <protection hidden="1"/>
    </xf>
    <xf numFmtId="0" fontId="5" fillId="0" borderId="3" xfId="1" applyNumberFormat="1" applyFont="1" applyFill="1" applyBorder="1" applyAlignment="1" applyProtection="1">
      <alignment horizontal="left" vertical="top" wrapText="1"/>
      <protection hidden="1"/>
    </xf>
    <xf numFmtId="164" fontId="5" fillId="0" borderId="3" xfId="1" applyNumberFormat="1" applyFont="1" applyFill="1" applyBorder="1" applyAlignment="1" applyProtection="1">
      <alignment horizontal="right" vertical="top"/>
      <protection hidden="1"/>
    </xf>
    <xf numFmtId="164" fontId="5" fillId="0" borderId="3" xfId="1" applyNumberFormat="1" applyFont="1" applyFill="1" applyBorder="1" applyAlignment="1" applyProtection="1">
      <alignment horizontal="right" vertical="top"/>
      <protection locked="0" hidden="1"/>
    </xf>
    <xf numFmtId="0" fontId="10" fillId="5" borderId="3" xfId="1" applyNumberFormat="1" applyFont="1" applyFill="1" applyBorder="1" applyAlignment="1" applyProtection="1">
      <alignment horizontal="left" vertical="top" wrapText="1"/>
      <protection hidden="1"/>
    </xf>
    <xf numFmtId="49" fontId="10" fillId="5" borderId="3" xfId="1" applyNumberFormat="1" applyFont="1" applyFill="1" applyBorder="1" applyAlignment="1" applyProtection="1">
      <alignment horizontal="center" vertical="top"/>
      <protection hidden="1"/>
    </xf>
    <xf numFmtId="0" fontId="8" fillId="6" borderId="3" xfId="1" applyNumberFormat="1" applyFont="1" applyFill="1" applyBorder="1" applyAlignment="1" applyProtection="1">
      <alignment horizontal="left" vertical="top" wrapText="1"/>
      <protection hidden="1"/>
    </xf>
    <xf numFmtId="49" fontId="10" fillId="6" borderId="3" xfId="1" applyNumberFormat="1" applyFont="1" applyFill="1" applyBorder="1" applyAlignment="1" applyProtection="1">
      <alignment horizontal="center" vertical="top"/>
      <protection hidden="1"/>
    </xf>
    <xf numFmtId="0" fontId="8" fillId="4" borderId="3" xfId="1" applyNumberFormat="1" applyFont="1" applyFill="1" applyBorder="1" applyAlignment="1" applyProtection="1">
      <alignment horizontal="left" vertical="top" wrapText="1"/>
      <protection hidden="1"/>
    </xf>
    <xf numFmtId="49" fontId="8" fillId="7" borderId="3" xfId="1" applyNumberFormat="1" applyFont="1" applyFill="1" applyBorder="1" applyAlignment="1" applyProtection="1">
      <alignment horizontal="center" vertical="top"/>
      <protection hidden="1"/>
    </xf>
    <xf numFmtId="49" fontId="5" fillId="8" borderId="3" xfId="1" applyNumberFormat="1" applyFont="1" applyFill="1" applyBorder="1" applyAlignment="1" applyProtection="1">
      <alignment horizontal="center" vertical="top"/>
      <protection hidden="1"/>
    </xf>
    <xf numFmtId="166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Alignment="1">
      <alignment wrapText="1"/>
    </xf>
    <xf numFmtId="49" fontId="5" fillId="0" borderId="3" xfId="0" applyNumberFormat="1" applyFont="1" applyBorder="1" applyAlignment="1" applyProtection="1">
      <alignment horizontal="center" vertical="top"/>
      <protection hidden="1"/>
    </xf>
    <xf numFmtId="49" fontId="13" fillId="0" borderId="3" xfId="0" applyNumberFormat="1" applyFont="1" applyBorder="1" applyAlignment="1" applyProtection="1">
      <alignment horizontal="center" vertical="center" wrapText="1"/>
      <protection hidden="1"/>
    </xf>
    <xf numFmtId="164" fontId="5" fillId="0" borderId="3" xfId="1" applyNumberFormat="1" applyFont="1" applyFill="1" applyBorder="1" applyAlignment="1">
      <alignment vertical="top"/>
    </xf>
    <xf numFmtId="0" fontId="2" fillId="4" borderId="6" xfId="1" applyFont="1" applyFill="1" applyBorder="1" applyProtection="1">
      <protection hidden="1"/>
    </xf>
    <xf numFmtId="0" fontId="1" fillId="4" borderId="0" xfId="1" applyFont="1" applyFill="1"/>
    <xf numFmtId="164" fontId="4" fillId="0" borderId="3" xfId="1" applyNumberFormat="1" applyFont="1" applyFill="1" applyBorder="1" applyAlignment="1" applyProtection="1">
      <alignment horizontal="right" vertical="top"/>
      <protection hidden="1"/>
    </xf>
    <xf numFmtId="49" fontId="5" fillId="0" borderId="8" xfId="0" applyNumberFormat="1" applyFont="1" applyBorder="1" applyAlignment="1" applyProtection="1">
      <alignment horizontal="center" vertical="top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14" fillId="9" borderId="9" xfId="0" applyFont="1" applyFill="1" applyBorder="1" applyAlignment="1">
      <alignment vertical="top" wrapText="1"/>
    </xf>
    <xf numFmtId="0" fontId="14" fillId="9" borderId="10" xfId="0" applyFont="1" applyFill="1" applyBorder="1" applyAlignment="1">
      <alignment horizontal="center" vertical="top"/>
    </xf>
    <xf numFmtId="0" fontId="1" fillId="0" borderId="3" xfId="1" applyFont="1" applyFill="1" applyBorder="1" applyProtection="1">
      <protection hidden="1"/>
    </xf>
    <xf numFmtId="0" fontId="1" fillId="0" borderId="7" xfId="1" applyFont="1" applyFill="1" applyBorder="1" applyProtection="1">
      <protection hidden="1"/>
    </xf>
    <xf numFmtId="0" fontId="6" fillId="3" borderId="3" xfId="1" applyFont="1" applyFill="1" applyBorder="1" applyAlignment="1" applyProtection="1">
      <alignment vertical="top"/>
      <protection hidden="1"/>
    </xf>
    <xf numFmtId="49" fontId="5" fillId="3" borderId="3" xfId="1" applyNumberFormat="1" applyFont="1" applyFill="1" applyBorder="1" applyAlignment="1" applyProtection="1">
      <alignment horizontal="center"/>
      <protection hidden="1"/>
    </xf>
    <xf numFmtId="0" fontId="5" fillId="3" borderId="3" xfId="1" applyFont="1" applyFill="1" applyBorder="1" applyAlignment="1" applyProtection="1">
      <protection hidden="1"/>
    </xf>
    <xf numFmtId="0" fontId="1" fillId="0" borderId="0" xfId="1" applyFont="1" applyFill="1" applyBorder="1" applyProtection="1">
      <protection hidden="1"/>
    </xf>
    <xf numFmtId="0" fontId="4" fillId="10" borderId="3" xfId="1" applyFont="1" applyFill="1" applyBorder="1" applyAlignment="1" applyProtection="1">
      <alignment vertical="top"/>
      <protection hidden="1"/>
    </xf>
    <xf numFmtId="49" fontId="5" fillId="10" borderId="3" xfId="1" applyNumberFormat="1" applyFont="1" applyFill="1" applyBorder="1" applyAlignment="1" applyProtection="1">
      <alignment horizontal="center"/>
      <protection hidden="1"/>
    </xf>
    <xf numFmtId="0" fontId="5" fillId="10" borderId="3" xfId="1" applyFont="1" applyFill="1" applyBorder="1" applyAlignment="1" applyProtection="1">
      <protection hidden="1"/>
    </xf>
    <xf numFmtId="49" fontId="1" fillId="0" borderId="0" xfId="1" applyNumberFormat="1" applyFont="1" applyFill="1" applyAlignment="1">
      <alignment horizontal="center"/>
    </xf>
    <xf numFmtId="164" fontId="1" fillId="0" borderId="0" xfId="1" applyNumberFormat="1" applyFont="1" applyFill="1"/>
    <xf numFmtId="167" fontId="0" fillId="0" borderId="0" xfId="0" applyNumberFormat="1" applyAlignment="1">
      <alignment horizontal="center" vertical="center" wrapText="1"/>
    </xf>
    <xf numFmtId="167" fontId="1" fillId="0" borderId="0" xfId="1" applyNumberFormat="1" applyFont="1" applyFill="1" applyProtection="1"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3" xfId="1" applyNumberFormat="1" applyFont="1" applyFill="1" applyBorder="1" applyAlignment="1" applyProtection="1">
      <alignment horizontal="right" vertical="top"/>
      <protection hidden="1"/>
    </xf>
    <xf numFmtId="167" fontId="1" fillId="0" borderId="0" xfId="1" applyNumberFormat="1" applyFont="1" applyFill="1"/>
    <xf numFmtId="0" fontId="16" fillId="11" borderId="0" xfId="0" applyFont="1" applyFill="1" applyAlignment="1">
      <alignment wrapText="1"/>
    </xf>
    <xf numFmtId="168" fontId="17" fillId="0" borderId="13" xfId="0" applyNumberFormat="1" applyFont="1" applyBorder="1" applyProtection="1">
      <protection hidden="1"/>
    </xf>
    <xf numFmtId="168" fontId="17" fillId="0" borderId="13" xfId="0" applyNumberFormat="1" applyFont="1" applyBorder="1" applyAlignment="1" applyProtection="1">
      <alignment horizontal="center" vertical="top"/>
      <protection hidden="1"/>
    </xf>
    <xf numFmtId="164" fontId="4" fillId="2" borderId="3" xfId="1" applyNumberFormat="1" applyFont="1" applyFill="1" applyBorder="1" applyAlignment="1" applyProtection="1">
      <alignment horizontal="right" vertical="top"/>
      <protection hidden="1"/>
    </xf>
    <xf numFmtId="164" fontId="8" fillId="3" borderId="3" xfId="1" applyNumberFormat="1" applyFont="1" applyFill="1" applyBorder="1" applyAlignment="1" applyProtection="1">
      <alignment horizontal="right" vertical="top"/>
      <protection hidden="1"/>
    </xf>
    <xf numFmtId="164" fontId="8" fillId="4" borderId="3" xfId="1" applyNumberFormat="1" applyFont="1" applyFill="1" applyBorder="1" applyAlignment="1" applyProtection="1">
      <alignment horizontal="right" vertical="top"/>
      <protection hidden="1"/>
    </xf>
    <xf numFmtId="49" fontId="5" fillId="0" borderId="3" xfId="0" applyNumberFormat="1" applyFont="1" applyBorder="1" applyAlignment="1" applyProtection="1">
      <alignment horizontal="center" vertical="top"/>
      <protection hidden="1"/>
    </xf>
    <xf numFmtId="0" fontId="12" fillId="0" borderId="3" xfId="0" applyFont="1" applyBorder="1" applyAlignment="1">
      <alignment wrapText="1"/>
    </xf>
    <xf numFmtId="43" fontId="8" fillId="3" borderId="3" xfId="1" applyNumberFormat="1" applyFont="1" applyFill="1" applyBorder="1" applyAlignment="1" applyProtection="1">
      <alignment horizontal="right" vertical="top"/>
      <protection hidden="1"/>
    </xf>
    <xf numFmtId="4" fontId="4" fillId="2" borderId="3" xfId="1" applyNumberFormat="1" applyFont="1" applyFill="1" applyBorder="1" applyAlignment="1" applyProtection="1">
      <alignment horizontal="right" vertical="top"/>
      <protection hidden="1"/>
    </xf>
    <xf numFmtId="49" fontId="8" fillId="11" borderId="3" xfId="1" applyNumberFormat="1" applyFont="1" applyFill="1" applyBorder="1" applyAlignment="1" applyProtection="1">
      <alignment horizontal="center" vertical="top"/>
      <protection hidden="1"/>
    </xf>
    <xf numFmtId="165" fontId="8" fillId="11" borderId="3" xfId="1" applyNumberFormat="1" applyFont="1" applyFill="1" applyBorder="1" applyAlignment="1" applyProtection="1">
      <alignment horizontal="center" vertical="top"/>
      <protection hidden="1"/>
    </xf>
    <xf numFmtId="164" fontId="8" fillId="11" borderId="3" xfId="1" applyNumberFormat="1" applyFont="1" applyFill="1" applyBorder="1" applyAlignment="1" applyProtection="1">
      <alignment horizontal="right" vertical="top"/>
      <protection hidden="1"/>
    </xf>
    <xf numFmtId="4" fontId="4" fillId="3" borderId="3" xfId="1" applyNumberFormat="1" applyFont="1" applyFill="1" applyBorder="1" applyAlignment="1" applyProtection="1">
      <protection hidden="1"/>
    </xf>
    <xf numFmtId="4" fontId="4" fillId="10" borderId="3" xfId="1" applyNumberFormat="1" applyFont="1" applyFill="1" applyBorder="1" applyAlignment="1" applyProtection="1">
      <protection locked="0" hidden="1"/>
    </xf>
    <xf numFmtId="0" fontId="6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5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3" xfId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5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7" fillId="4" borderId="1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5" xfId="1" applyNumberFormat="1" applyFont="1" applyFill="1" applyBorder="1" applyAlignment="1" applyProtection="1">
      <alignment horizontal="center" vertical="center"/>
      <protection hidden="1"/>
    </xf>
    <xf numFmtId="0" fontId="3" fillId="8" borderId="0" xfId="1" applyNumberFormat="1" applyFont="1" applyFill="1" applyAlignment="1" applyProtection="1">
      <alignment horizontal="center" vertical="center" wrapText="1"/>
      <protection hidden="1"/>
    </xf>
    <xf numFmtId="164" fontId="15" fillId="0" borderId="7" xfId="1" applyNumberFormat="1" applyFont="1" applyFill="1" applyBorder="1" applyAlignment="1" applyProtection="1">
      <alignment horizontal="center"/>
      <protection hidden="1"/>
    </xf>
    <xf numFmtId="164" fontId="15" fillId="0" borderId="11" xfId="1" applyNumberFormat="1" applyFont="1" applyFill="1" applyBorder="1" applyAlignment="1" applyProtection="1">
      <alignment horizontal="center"/>
      <protection hidden="1"/>
    </xf>
    <xf numFmtId="164" fontId="15" fillId="0" borderId="8" xfId="1" applyNumberFormat="1" applyFont="1" applyFill="1" applyBorder="1" applyAlignment="1" applyProtection="1">
      <alignment horizontal="center"/>
      <protection hidden="1"/>
    </xf>
    <xf numFmtId="164" fontId="15" fillId="0" borderId="3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4"/>
  <sheetViews>
    <sheetView showGridLines="0" tabSelected="1" view="pageBreakPreview" zoomScaleNormal="100" zoomScaleSheetLayoutView="100" workbookViewId="0">
      <selection activeCell="N1" sqref="N1:P4"/>
    </sheetView>
  </sheetViews>
  <sheetFormatPr defaultRowHeight="12.75"/>
  <cols>
    <col min="1" max="1" width="0.140625" style="3" customWidth="1"/>
    <col min="2" max="6" width="0" style="3" hidden="1" customWidth="1"/>
    <col min="7" max="7" width="39" style="3" customWidth="1"/>
    <col min="8" max="8" width="11.5703125" style="68" customWidth="1"/>
    <col min="9" max="9" width="8.42578125" style="3" customWidth="1"/>
    <col min="10" max="10" width="13.42578125" style="69" customWidth="1"/>
    <col min="11" max="11" width="15.5703125" style="69" customWidth="1"/>
    <col min="12" max="12" width="16.5703125" style="69" customWidth="1"/>
    <col min="13" max="13" width="13.42578125" style="69" customWidth="1"/>
    <col min="14" max="14" width="15.5703125" style="69" customWidth="1"/>
    <col min="15" max="15" width="16.5703125" style="69" customWidth="1"/>
    <col min="16" max="16" width="16.5703125" style="74" customWidth="1"/>
    <col min="17" max="17" width="1" style="3" customWidth="1"/>
    <col min="18" max="18" width="0.140625" style="3" customWidth="1"/>
    <col min="19" max="19" width="9.140625" style="3" hidden="1" customWidth="1"/>
    <col min="20" max="16384" width="9.140625" style="3"/>
  </cols>
  <sheetData>
    <row r="1" spans="1:16" ht="34.5" customHeight="1">
      <c r="A1" s="1"/>
      <c r="B1" s="1"/>
      <c r="C1" s="1"/>
      <c r="D1" s="1"/>
      <c r="E1" s="1"/>
      <c r="F1" s="1"/>
      <c r="G1" s="1"/>
      <c r="H1" s="2"/>
      <c r="I1" s="2"/>
      <c r="J1" s="2"/>
      <c r="M1" s="2"/>
      <c r="N1" s="97" t="s">
        <v>245</v>
      </c>
      <c r="O1" s="97"/>
      <c r="P1" s="97"/>
    </row>
    <row r="2" spans="1:16" ht="15.6" customHeight="1">
      <c r="A2" s="1"/>
      <c r="B2" s="1"/>
      <c r="C2" s="1"/>
      <c r="D2" s="1"/>
      <c r="E2" s="1"/>
      <c r="F2" s="1"/>
      <c r="G2" s="1"/>
      <c r="H2" s="2"/>
      <c r="I2" s="2"/>
      <c r="J2" s="2"/>
      <c r="M2" s="2"/>
      <c r="N2" s="97"/>
      <c r="O2" s="97"/>
      <c r="P2" s="97"/>
    </row>
    <row r="3" spans="1:16" ht="15.6" customHeight="1">
      <c r="A3" s="1"/>
      <c r="B3" s="1"/>
      <c r="C3" s="1"/>
      <c r="D3" s="1"/>
      <c r="E3" s="1"/>
      <c r="F3" s="1"/>
      <c r="G3" s="1"/>
      <c r="H3" s="4"/>
      <c r="I3" s="4"/>
      <c r="J3" s="2"/>
      <c r="M3" s="2"/>
      <c r="N3" s="97"/>
      <c r="O3" s="97"/>
      <c r="P3" s="97"/>
    </row>
    <row r="4" spans="1:16" ht="14.45" customHeight="1">
      <c r="A4" s="5"/>
      <c r="B4" s="5"/>
      <c r="C4" s="5"/>
      <c r="D4" s="5"/>
      <c r="E4" s="5"/>
      <c r="F4" s="5"/>
      <c r="G4" s="5"/>
      <c r="H4" s="6"/>
      <c r="I4" s="5"/>
      <c r="J4" s="7"/>
      <c r="M4" s="7"/>
      <c r="N4" s="97"/>
      <c r="O4" s="97"/>
      <c r="P4" s="97"/>
    </row>
    <row r="5" spans="1:16" ht="71.45" customHeight="1">
      <c r="A5" s="1"/>
      <c r="B5" s="108" t="s">
        <v>241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70"/>
    </row>
    <row r="6" spans="1:16" ht="14.45" customHeight="1">
      <c r="A6" s="5"/>
      <c r="B6" s="5"/>
      <c r="C6" s="5"/>
      <c r="D6" s="5"/>
      <c r="E6" s="5"/>
      <c r="F6" s="5"/>
      <c r="G6" s="5"/>
      <c r="H6" s="6"/>
      <c r="I6" s="5"/>
      <c r="J6" s="7"/>
      <c r="K6" s="7"/>
      <c r="L6" s="7"/>
      <c r="M6" s="7"/>
      <c r="N6" s="7"/>
      <c r="O6" s="7"/>
      <c r="P6" s="71"/>
    </row>
    <row r="7" spans="1:16" ht="14.45" customHeight="1">
      <c r="A7" s="5"/>
      <c r="B7" s="5"/>
      <c r="C7" s="5"/>
      <c r="D7" s="5"/>
      <c r="E7" s="5"/>
      <c r="F7" s="5"/>
      <c r="G7" s="96"/>
      <c r="H7" s="96"/>
      <c r="I7" s="96"/>
      <c r="J7" s="109" t="s">
        <v>235</v>
      </c>
      <c r="K7" s="110"/>
      <c r="L7" s="111"/>
      <c r="M7" s="112" t="s">
        <v>236</v>
      </c>
      <c r="N7" s="112"/>
      <c r="O7" s="112"/>
      <c r="P7" s="98" t="s">
        <v>237</v>
      </c>
    </row>
    <row r="8" spans="1:16" ht="46.5" customHeight="1">
      <c r="A8" s="1"/>
      <c r="B8" s="8"/>
      <c r="C8" s="8"/>
      <c r="D8" s="8"/>
      <c r="E8" s="9"/>
      <c r="F8" s="9"/>
      <c r="G8" s="10" t="s">
        <v>0</v>
      </c>
      <c r="H8" s="11" t="s">
        <v>1</v>
      </c>
      <c r="I8" s="10" t="s">
        <v>2</v>
      </c>
      <c r="J8" s="12" t="s">
        <v>3</v>
      </c>
      <c r="K8" s="12" t="s">
        <v>4</v>
      </c>
      <c r="L8" s="12" t="s">
        <v>5</v>
      </c>
      <c r="M8" s="12" t="s">
        <v>3</v>
      </c>
      <c r="N8" s="12" t="s">
        <v>4</v>
      </c>
      <c r="O8" s="12" t="s">
        <v>5</v>
      </c>
      <c r="P8" s="99"/>
    </row>
    <row r="9" spans="1:16" ht="12" customHeight="1">
      <c r="A9" s="1"/>
      <c r="B9" s="13"/>
      <c r="C9" s="13"/>
      <c r="D9" s="13"/>
      <c r="E9" s="14"/>
      <c r="F9" s="14"/>
      <c r="G9" s="15">
        <v>1</v>
      </c>
      <c r="H9" s="16" t="s">
        <v>6</v>
      </c>
      <c r="I9" s="15">
        <v>3</v>
      </c>
      <c r="J9" s="16">
        <v>4</v>
      </c>
      <c r="K9" s="16" t="s">
        <v>7</v>
      </c>
      <c r="L9" s="16" t="s">
        <v>8</v>
      </c>
      <c r="M9" s="16">
        <v>4</v>
      </c>
      <c r="N9" s="16" t="s">
        <v>7</v>
      </c>
      <c r="O9" s="16" t="s">
        <v>8</v>
      </c>
      <c r="P9" s="72"/>
    </row>
    <row r="10" spans="1:16" ht="33.75" customHeight="1">
      <c r="A10" s="17"/>
      <c r="B10" s="90" t="s">
        <v>9</v>
      </c>
      <c r="C10" s="90"/>
      <c r="D10" s="90"/>
      <c r="E10" s="90"/>
      <c r="F10" s="91"/>
      <c r="G10" s="18" t="s">
        <v>10</v>
      </c>
      <c r="H10" s="19" t="s">
        <v>11</v>
      </c>
      <c r="I10" s="20" t="s">
        <v>12</v>
      </c>
      <c r="J10" s="21">
        <f>J11</f>
        <v>537418</v>
      </c>
      <c r="K10" s="21">
        <f>K11</f>
        <v>345300</v>
      </c>
      <c r="L10" s="21">
        <f>J10+K10</f>
        <v>882718</v>
      </c>
      <c r="M10" s="21">
        <f>M11</f>
        <v>537410.58000000007</v>
      </c>
      <c r="N10" s="21">
        <f>N11</f>
        <v>345290.23</v>
      </c>
      <c r="O10" s="21">
        <f>M10+N10</f>
        <v>882700.81</v>
      </c>
      <c r="P10" s="73">
        <f>O10/L10</f>
        <v>0.99998052605701937</v>
      </c>
    </row>
    <row r="11" spans="1:16" ht="45.75" customHeight="1">
      <c r="A11" s="17"/>
      <c r="B11" s="92" t="s">
        <v>13</v>
      </c>
      <c r="C11" s="92"/>
      <c r="D11" s="92"/>
      <c r="E11" s="92"/>
      <c r="F11" s="93"/>
      <c r="G11" s="22" t="s">
        <v>14</v>
      </c>
      <c r="H11" s="23" t="s">
        <v>15</v>
      </c>
      <c r="I11" s="24" t="s">
        <v>12</v>
      </c>
      <c r="J11" s="25">
        <f t="shared" ref="J11:K13" si="0">J12</f>
        <v>537418</v>
      </c>
      <c r="K11" s="25">
        <f t="shared" si="0"/>
        <v>345300</v>
      </c>
      <c r="L11" s="25">
        <f t="shared" ref="L11:L51" si="1">J11+K11</f>
        <v>882718</v>
      </c>
      <c r="M11" s="25">
        <f t="shared" ref="M11:N13" si="2">M12</f>
        <v>537410.58000000007</v>
      </c>
      <c r="N11" s="25">
        <f t="shared" si="2"/>
        <v>345290.23</v>
      </c>
      <c r="O11" s="25">
        <f t="shared" ref="O11:O39" si="3">M11+N11</f>
        <v>882700.81</v>
      </c>
      <c r="P11" s="73">
        <f t="shared" ref="P11:P51" si="4">O11/L11</f>
        <v>0.99998052605701937</v>
      </c>
    </row>
    <row r="12" spans="1:16" ht="54.75" customHeight="1">
      <c r="A12" s="17"/>
      <c r="B12" s="92" t="s">
        <v>13</v>
      </c>
      <c r="C12" s="92"/>
      <c r="D12" s="92"/>
      <c r="E12" s="92"/>
      <c r="F12" s="93"/>
      <c r="G12" s="26" t="s">
        <v>16</v>
      </c>
      <c r="H12" s="27" t="s">
        <v>17</v>
      </c>
      <c r="I12" s="28" t="s">
        <v>12</v>
      </c>
      <c r="J12" s="29">
        <f t="shared" si="0"/>
        <v>537418</v>
      </c>
      <c r="K12" s="29">
        <f t="shared" si="0"/>
        <v>345300</v>
      </c>
      <c r="L12" s="29">
        <f t="shared" si="1"/>
        <v>882718</v>
      </c>
      <c r="M12" s="29">
        <f t="shared" si="2"/>
        <v>537410.58000000007</v>
      </c>
      <c r="N12" s="29">
        <f t="shared" si="2"/>
        <v>345290.23</v>
      </c>
      <c r="O12" s="29">
        <f t="shared" si="3"/>
        <v>882700.81</v>
      </c>
      <c r="P12" s="73">
        <f t="shared" si="4"/>
        <v>0.99998052605701937</v>
      </c>
    </row>
    <row r="13" spans="1:16" ht="23.25">
      <c r="A13" s="17"/>
      <c r="B13" s="94" t="s">
        <v>18</v>
      </c>
      <c r="C13" s="94"/>
      <c r="D13" s="94"/>
      <c r="E13" s="94"/>
      <c r="F13" s="95"/>
      <c r="G13" s="30" t="s">
        <v>19</v>
      </c>
      <c r="H13" s="31" t="s">
        <v>20</v>
      </c>
      <c r="I13" s="32" t="s">
        <v>12</v>
      </c>
      <c r="J13" s="33">
        <f t="shared" si="0"/>
        <v>537418</v>
      </c>
      <c r="K13" s="33">
        <f t="shared" si="0"/>
        <v>345300</v>
      </c>
      <c r="L13" s="33">
        <f t="shared" si="1"/>
        <v>882718</v>
      </c>
      <c r="M13" s="33">
        <f t="shared" si="2"/>
        <v>537410.58000000007</v>
      </c>
      <c r="N13" s="33">
        <f t="shared" si="2"/>
        <v>345290.23</v>
      </c>
      <c r="O13" s="33">
        <f t="shared" si="3"/>
        <v>882700.81</v>
      </c>
      <c r="P13" s="73">
        <f t="shared" si="4"/>
        <v>0.99998052605701937</v>
      </c>
    </row>
    <row r="14" spans="1:16" ht="15.75">
      <c r="A14" s="17"/>
      <c r="B14" s="100">
        <v>300</v>
      </c>
      <c r="C14" s="100"/>
      <c r="D14" s="100"/>
      <c r="E14" s="100"/>
      <c r="F14" s="101"/>
      <c r="G14" s="34" t="s">
        <v>21</v>
      </c>
      <c r="H14" s="31" t="s">
        <v>12</v>
      </c>
      <c r="I14" s="32">
        <v>300</v>
      </c>
      <c r="J14" s="35">
        <f>345295+192123</f>
        <v>537418</v>
      </c>
      <c r="K14" s="36">
        <f>174374+102000+68926</f>
        <v>345300</v>
      </c>
      <c r="L14" s="33">
        <f t="shared" si="1"/>
        <v>882718</v>
      </c>
      <c r="M14" s="35">
        <f>192120.5+345290.08</f>
        <v>537410.58000000007</v>
      </c>
      <c r="N14" s="36">
        <v>345290.23</v>
      </c>
      <c r="O14" s="33">
        <f t="shared" si="3"/>
        <v>882700.81</v>
      </c>
      <c r="P14" s="73">
        <f t="shared" si="4"/>
        <v>0.99998052605701937</v>
      </c>
    </row>
    <row r="15" spans="1:16" ht="33.75" customHeight="1">
      <c r="A15" s="17"/>
      <c r="B15" s="90" t="s">
        <v>9</v>
      </c>
      <c r="C15" s="90"/>
      <c r="D15" s="90"/>
      <c r="E15" s="90"/>
      <c r="F15" s="91"/>
      <c r="G15" s="37" t="s">
        <v>22</v>
      </c>
      <c r="H15" s="38" t="s">
        <v>23</v>
      </c>
      <c r="I15" s="20" t="s">
        <v>12</v>
      </c>
      <c r="J15" s="21">
        <f>J16</f>
        <v>5904645</v>
      </c>
      <c r="K15" s="21">
        <f>K16</f>
        <v>1270012.92</v>
      </c>
      <c r="L15" s="21">
        <f t="shared" si="1"/>
        <v>7174657.9199999999</v>
      </c>
      <c r="M15" s="21">
        <f>M16</f>
        <v>5904603.5599999996</v>
      </c>
      <c r="N15" s="21">
        <f>N16</f>
        <v>1269224.56</v>
      </c>
      <c r="O15" s="21">
        <f t="shared" si="3"/>
        <v>7173828.1199999992</v>
      </c>
      <c r="P15" s="73">
        <f t="shared" si="4"/>
        <v>0.99988434291791284</v>
      </c>
    </row>
    <row r="16" spans="1:16" ht="45.75" customHeight="1">
      <c r="A16" s="17"/>
      <c r="B16" s="92" t="s">
        <v>13</v>
      </c>
      <c r="C16" s="92"/>
      <c r="D16" s="92"/>
      <c r="E16" s="92"/>
      <c r="F16" s="93"/>
      <c r="G16" s="39" t="s">
        <v>24</v>
      </c>
      <c r="H16" s="40" t="s">
        <v>25</v>
      </c>
      <c r="I16" s="24" t="s">
        <v>12</v>
      </c>
      <c r="J16" s="25">
        <f>J17+J18</f>
        <v>5904645</v>
      </c>
      <c r="K16" s="25">
        <f>K17+K18</f>
        <v>1270012.92</v>
      </c>
      <c r="L16" s="25">
        <f t="shared" si="1"/>
        <v>7174657.9199999999</v>
      </c>
      <c r="M16" s="25">
        <f>M17+M18</f>
        <v>5904603.5599999996</v>
      </c>
      <c r="N16" s="25">
        <f>N17+N18</f>
        <v>1269224.56</v>
      </c>
      <c r="O16" s="25">
        <f t="shared" si="3"/>
        <v>7173828.1199999992</v>
      </c>
      <c r="P16" s="73">
        <f t="shared" si="4"/>
        <v>0.99988434291791284</v>
      </c>
    </row>
    <row r="17" spans="1:16" ht="54.75" customHeight="1">
      <c r="A17" s="17"/>
      <c r="B17" s="92" t="s">
        <v>13</v>
      </c>
      <c r="C17" s="92"/>
      <c r="D17" s="92"/>
      <c r="E17" s="92"/>
      <c r="F17" s="93"/>
      <c r="G17" s="41" t="s">
        <v>26</v>
      </c>
      <c r="H17" s="42" t="s">
        <v>27</v>
      </c>
      <c r="I17" s="28" t="s">
        <v>12</v>
      </c>
      <c r="J17" s="29">
        <f>J22+J20</f>
        <v>0</v>
      </c>
      <c r="K17" s="29">
        <f>K20+K22</f>
        <v>885645.40999999992</v>
      </c>
      <c r="L17" s="29">
        <f t="shared" si="1"/>
        <v>885645.40999999992</v>
      </c>
      <c r="M17" s="29">
        <f>M22+M20</f>
        <v>0</v>
      </c>
      <c r="N17" s="29">
        <f>N20+N22</f>
        <v>885645.40999999992</v>
      </c>
      <c r="O17" s="29">
        <f>M17+N17</f>
        <v>885645.40999999992</v>
      </c>
      <c r="P17" s="73">
        <f t="shared" si="4"/>
        <v>1</v>
      </c>
    </row>
    <row r="18" spans="1:16" ht="33.75">
      <c r="A18" s="17"/>
      <c r="B18" s="94" t="s">
        <v>18</v>
      </c>
      <c r="C18" s="94"/>
      <c r="D18" s="94"/>
      <c r="E18" s="94"/>
      <c r="F18" s="95"/>
      <c r="G18" s="34" t="s">
        <v>28</v>
      </c>
      <c r="H18" s="43" t="s">
        <v>29</v>
      </c>
      <c r="I18" s="32"/>
      <c r="J18" s="35">
        <f t="shared" ref="J18:K22" si="5">J19</f>
        <v>5904645</v>
      </c>
      <c r="K18" s="35">
        <f t="shared" si="5"/>
        <v>384367.51</v>
      </c>
      <c r="L18" s="35">
        <f t="shared" si="1"/>
        <v>6289012.5099999998</v>
      </c>
      <c r="M18" s="35">
        <f t="shared" ref="M18:N22" si="6">M19</f>
        <v>5904603.5599999996</v>
      </c>
      <c r="N18" s="35">
        <f t="shared" si="6"/>
        <v>383579.15</v>
      </c>
      <c r="O18" s="35">
        <f t="shared" si="3"/>
        <v>6288182.71</v>
      </c>
      <c r="P18" s="73">
        <f t="shared" si="4"/>
        <v>0.99986805559717362</v>
      </c>
    </row>
    <row r="19" spans="1:16" ht="22.5">
      <c r="A19" s="17"/>
      <c r="B19" s="100">
        <v>300</v>
      </c>
      <c r="C19" s="100"/>
      <c r="D19" s="100"/>
      <c r="E19" s="100"/>
      <c r="F19" s="101"/>
      <c r="G19" s="34" t="s">
        <v>30</v>
      </c>
      <c r="H19" s="44"/>
      <c r="I19" s="32">
        <v>200</v>
      </c>
      <c r="J19" s="36">
        <f>5905299-654</f>
        <v>5904645</v>
      </c>
      <c r="K19" s="35">
        <v>384367.51</v>
      </c>
      <c r="L19" s="35">
        <f t="shared" si="1"/>
        <v>6289012.5099999998</v>
      </c>
      <c r="M19" s="36">
        <f>1118536.06+4549883.37+236184.13</f>
        <v>5904603.5599999996</v>
      </c>
      <c r="N19" s="35">
        <v>383579.15</v>
      </c>
      <c r="O19" s="35">
        <f t="shared" si="3"/>
        <v>6288182.71</v>
      </c>
      <c r="P19" s="73">
        <f t="shared" si="4"/>
        <v>0.99986805559717362</v>
      </c>
    </row>
    <row r="20" spans="1:16" ht="15.75">
      <c r="A20" s="17"/>
      <c r="B20" s="94" t="s">
        <v>18</v>
      </c>
      <c r="C20" s="94"/>
      <c r="D20" s="94"/>
      <c r="E20" s="94"/>
      <c r="F20" s="95"/>
      <c r="G20" s="34" t="s">
        <v>31</v>
      </c>
      <c r="H20" s="31" t="s">
        <v>32</v>
      </c>
      <c r="I20" s="32"/>
      <c r="J20" s="35">
        <f t="shared" si="5"/>
        <v>0</v>
      </c>
      <c r="K20" s="35">
        <f t="shared" si="5"/>
        <v>739875.36</v>
      </c>
      <c r="L20" s="35">
        <f t="shared" si="1"/>
        <v>739875.36</v>
      </c>
      <c r="M20" s="35">
        <f t="shared" si="6"/>
        <v>0</v>
      </c>
      <c r="N20" s="35">
        <f t="shared" si="6"/>
        <v>739875.36</v>
      </c>
      <c r="O20" s="35">
        <f t="shared" si="3"/>
        <v>739875.36</v>
      </c>
      <c r="P20" s="73">
        <f t="shared" si="4"/>
        <v>1</v>
      </c>
    </row>
    <row r="21" spans="1:16" ht="23.25">
      <c r="A21" s="17"/>
      <c r="B21" s="100">
        <v>300</v>
      </c>
      <c r="C21" s="100"/>
      <c r="D21" s="100"/>
      <c r="E21" s="100"/>
      <c r="F21" s="101"/>
      <c r="G21" s="30" t="s">
        <v>30</v>
      </c>
      <c r="H21" s="31" t="s">
        <v>12</v>
      </c>
      <c r="I21" s="32">
        <v>200</v>
      </c>
      <c r="J21" s="36"/>
      <c r="K21" s="35">
        <v>739875.36</v>
      </c>
      <c r="L21" s="35">
        <f t="shared" si="1"/>
        <v>739875.36</v>
      </c>
      <c r="M21" s="36"/>
      <c r="N21" s="35">
        <v>739875.36</v>
      </c>
      <c r="O21" s="35">
        <f t="shared" si="3"/>
        <v>739875.36</v>
      </c>
      <c r="P21" s="73">
        <f t="shared" si="4"/>
        <v>1</v>
      </c>
    </row>
    <row r="22" spans="1:16" ht="15.75">
      <c r="A22" s="17"/>
      <c r="B22" s="94" t="s">
        <v>18</v>
      </c>
      <c r="C22" s="94"/>
      <c r="D22" s="94"/>
      <c r="E22" s="94"/>
      <c r="F22" s="95"/>
      <c r="G22" s="34" t="s">
        <v>33</v>
      </c>
      <c r="H22" s="31" t="s">
        <v>34</v>
      </c>
      <c r="I22" s="32"/>
      <c r="J22" s="35">
        <f t="shared" si="5"/>
        <v>0</v>
      </c>
      <c r="K22" s="35">
        <f t="shared" si="5"/>
        <v>145770.04999999999</v>
      </c>
      <c r="L22" s="35">
        <f t="shared" si="1"/>
        <v>145770.04999999999</v>
      </c>
      <c r="M22" s="35">
        <f t="shared" si="6"/>
        <v>0</v>
      </c>
      <c r="N22" s="35">
        <f t="shared" si="6"/>
        <v>145770.04999999999</v>
      </c>
      <c r="O22" s="35">
        <f t="shared" si="3"/>
        <v>145770.04999999999</v>
      </c>
      <c r="P22" s="73">
        <f t="shared" si="4"/>
        <v>1</v>
      </c>
    </row>
    <row r="23" spans="1:16" ht="23.25">
      <c r="A23" s="17"/>
      <c r="B23" s="100">
        <v>300</v>
      </c>
      <c r="C23" s="100"/>
      <c r="D23" s="100"/>
      <c r="E23" s="100"/>
      <c r="F23" s="101"/>
      <c r="G23" s="30" t="s">
        <v>30</v>
      </c>
      <c r="H23" s="31" t="s">
        <v>12</v>
      </c>
      <c r="I23" s="32">
        <v>200</v>
      </c>
      <c r="J23" s="36"/>
      <c r="K23" s="35">
        <v>145770.04999999999</v>
      </c>
      <c r="L23" s="35">
        <f t="shared" si="1"/>
        <v>145770.04999999999</v>
      </c>
      <c r="M23" s="36"/>
      <c r="N23" s="35">
        <v>145770.04999999999</v>
      </c>
      <c r="O23" s="35">
        <f t="shared" si="3"/>
        <v>145770.04999999999</v>
      </c>
      <c r="P23" s="73">
        <f t="shared" si="4"/>
        <v>1</v>
      </c>
    </row>
    <row r="24" spans="1:16" ht="52.5">
      <c r="A24" s="17"/>
      <c r="B24" s="90" t="s">
        <v>9</v>
      </c>
      <c r="C24" s="90"/>
      <c r="D24" s="90"/>
      <c r="E24" s="90"/>
      <c r="F24" s="91"/>
      <c r="G24" s="18" t="s">
        <v>35</v>
      </c>
      <c r="H24" s="19" t="s">
        <v>36</v>
      </c>
      <c r="I24" s="20" t="s">
        <v>12</v>
      </c>
      <c r="J24" s="21">
        <f>J25+J42</f>
        <v>0</v>
      </c>
      <c r="K24" s="21">
        <f>K25+K42</f>
        <v>685000</v>
      </c>
      <c r="L24" s="21">
        <f t="shared" si="1"/>
        <v>685000</v>
      </c>
      <c r="M24" s="78">
        <f>M25+M42</f>
        <v>0</v>
      </c>
      <c r="N24" s="84">
        <f>N25+N42</f>
        <v>685000</v>
      </c>
      <c r="O24" s="84">
        <f t="shared" si="3"/>
        <v>685000</v>
      </c>
      <c r="P24" s="73">
        <f t="shared" si="4"/>
        <v>1</v>
      </c>
    </row>
    <row r="25" spans="1:16" ht="34.5" customHeight="1">
      <c r="A25" s="17"/>
      <c r="B25" s="92" t="s">
        <v>13</v>
      </c>
      <c r="C25" s="92"/>
      <c r="D25" s="92"/>
      <c r="E25" s="92"/>
      <c r="F25" s="93"/>
      <c r="G25" s="22" t="s">
        <v>37</v>
      </c>
      <c r="H25" s="23" t="s">
        <v>38</v>
      </c>
      <c r="I25" s="24" t="s">
        <v>12</v>
      </c>
      <c r="J25" s="25">
        <f>J26+J29+J32+J35+J38</f>
        <v>0</v>
      </c>
      <c r="K25" s="25">
        <f>K26+K29+K32+K35+K38</f>
        <v>676450</v>
      </c>
      <c r="L25" s="25">
        <f t="shared" si="1"/>
        <v>676450</v>
      </c>
      <c r="M25" s="79">
        <f>M26+M29+M32+M35+M38</f>
        <v>0</v>
      </c>
      <c r="N25" s="83">
        <f>N32+N38</f>
        <v>676450</v>
      </c>
      <c r="O25" s="79">
        <f t="shared" si="3"/>
        <v>676450</v>
      </c>
      <c r="P25" s="73">
        <f t="shared" si="4"/>
        <v>1</v>
      </c>
    </row>
    <row r="26" spans="1:16" ht="34.5" customHeight="1">
      <c r="A26" s="17"/>
      <c r="B26" s="45"/>
      <c r="C26" s="45"/>
      <c r="D26" s="45"/>
      <c r="E26" s="45"/>
      <c r="F26" s="46"/>
      <c r="G26" s="41" t="s">
        <v>39</v>
      </c>
      <c r="H26" s="27" t="s">
        <v>40</v>
      </c>
      <c r="I26" s="28"/>
      <c r="J26" s="29">
        <f>J27</f>
        <v>0</v>
      </c>
      <c r="K26" s="29">
        <f>K27</f>
        <v>0</v>
      </c>
      <c r="L26" s="29">
        <f t="shared" si="1"/>
        <v>0</v>
      </c>
      <c r="M26" s="29">
        <f>M27</f>
        <v>0</v>
      </c>
      <c r="N26" s="29">
        <f>N27</f>
        <v>0</v>
      </c>
      <c r="O26" s="29">
        <f t="shared" si="3"/>
        <v>0</v>
      </c>
      <c r="P26" s="73" t="e">
        <f t="shared" si="4"/>
        <v>#DIV/0!</v>
      </c>
    </row>
    <row r="27" spans="1:16" ht="34.5">
      <c r="A27" s="17"/>
      <c r="B27" s="94" t="s">
        <v>18</v>
      </c>
      <c r="C27" s="94"/>
      <c r="D27" s="94"/>
      <c r="E27" s="94"/>
      <c r="F27" s="95"/>
      <c r="G27" s="30" t="s">
        <v>39</v>
      </c>
      <c r="H27" s="31" t="s">
        <v>41</v>
      </c>
      <c r="I27" s="32" t="s">
        <v>12</v>
      </c>
      <c r="J27" s="33">
        <f>J28</f>
        <v>0</v>
      </c>
      <c r="K27" s="33">
        <f>K28</f>
        <v>0</v>
      </c>
      <c r="L27" s="33">
        <f t="shared" si="1"/>
        <v>0</v>
      </c>
      <c r="M27" s="33">
        <f>M28</f>
        <v>0</v>
      </c>
      <c r="N27" s="33">
        <f>N28</f>
        <v>0</v>
      </c>
      <c r="O27" s="33">
        <f t="shared" si="3"/>
        <v>0</v>
      </c>
      <c r="P27" s="73" t="e">
        <f t="shared" si="4"/>
        <v>#DIV/0!</v>
      </c>
    </row>
    <row r="28" spans="1:16" ht="23.25">
      <c r="A28" s="17"/>
      <c r="B28" s="100">
        <v>300</v>
      </c>
      <c r="C28" s="100"/>
      <c r="D28" s="100"/>
      <c r="E28" s="100"/>
      <c r="F28" s="101"/>
      <c r="G28" s="30" t="s">
        <v>30</v>
      </c>
      <c r="H28" s="31" t="s">
        <v>12</v>
      </c>
      <c r="I28" s="32">
        <v>200</v>
      </c>
      <c r="J28" s="36"/>
      <c r="K28" s="35"/>
      <c r="L28" s="33">
        <f t="shared" si="1"/>
        <v>0</v>
      </c>
      <c r="M28" s="36"/>
      <c r="N28" s="35"/>
      <c r="O28" s="33">
        <f t="shared" si="3"/>
        <v>0</v>
      </c>
      <c r="P28" s="73" t="e">
        <f t="shared" si="4"/>
        <v>#DIV/0!</v>
      </c>
    </row>
    <row r="29" spans="1:16" ht="34.5" customHeight="1">
      <c r="A29" s="17"/>
      <c r="B29" s="45"/>
      <c r="C29" s="45"/>
      <c r="D29" s="45"/>
      <c r="E29" s="45"/>
      <c r="F29" s="46"/>
      <c r="G29" s="41" t="s">
        <v>42</v>
      </c>
      <c r="H29" s="27" t="s">
        <v>43</v>
      </c>
      <c r="I29" s="28"/>
      <c r="J29" s="29">
        <f>J30</f>
        <v>0</v>
      </c>
      <c r="K29" s="29">
        <f>K30</f>
        <v>0</v>
      </c>
      <c r="L29" s="29">
        <f t="shared" si="1"/>
        <v>0</v>
      </c>
      <c r="M29" s="29">
        <f>M30</f>
        <v>0</v>
      </c>
      <c r="N29" s="29">
        <f>N30</f>
        <v>0</v>
      </c>
      <c r="O29" s="29">
        <f t="shared" si="3"/>
        <v>0</v>
      </c>
      <c r="P29" s="73" t="e">
        <f t="shared" si="4"/>
        <v>#DIV/0!</v>
      </c>
    </row>
    <row r="30" spans="1:16" ht="23.25">
      <c r="A30" s="17"/>
      <c r="B30" s="94" t="s">
        <v>18</v>
      </c>
      <c r="C30" s="94"/>
      <c r="D30" s="94"/>
      <c r="E30" s="94"/>
      <c r="F30" s="95"/>
      <c r="G30" s="30" t="s">
        <v>42</v>
      </c>
      <c r="H30" s="31" t="s">
        <v>44</v>
      </c>
      <c r="I30" s="32" t="s">
        <v>12</v>
      </c>
      <c r="J30" s="33">
        <f>J31</f>
        <v>0</v>
      </c>
      <c r="K30" s="33">
        <f>K31</f>
        <v>0</v>
      </c>
      <c r="L30" s="33">
        <f t="shared" si="1"/>
        <v>0</v>
      </c>
      <c r="M30" s="33">
        <f>M31</f>
        <v>0</v>
      </c>
      <c r="N30" s="33">
        <f>N31</f>
        <v>0</v>
      </c>
      <c r="O30" s="33">
        <f t="shared" si="3"/>
        <v>0</v>
      </c>
      <c r="P30" s="73" t="e">
        <f t="shared" si="4"/>
        <v>#DIV/0!</v>
      </c>
    </row>
    <row r="31" spans="1:16" ht="23.25">
      <c r="A31" s="17"/>
      <c r="B31" s="100">
        <v>300</v>
      </c>
      <c r="C31" s="100"/>
      <c r="D31" s="100"/>
      <c r="E31" s="100"/>
      <c r="F31" s="101"/>
      <c r="G31" s="30" t="s">
        <v>30</v>
      </c>
      <c r="H31" s="31" t="s">
        <v>12</v>
      </c>
      <c r="I31" s="32">
        <v>200</v>
      </c>
      <c r="J31" s="36"/>
      <c r="K31" s="35">
        <v>0</v>
      </c>
      <c r="L31" s="33">
        <f t="shared" si="1"/>
        <v>0</v>
      </c>
      <c r="M31" s="36"/>
      <c r="N31" s="35">
        <v>0</v>
      </c>
      <c r="O31" s="33">
        <f t="shared" si="3"/>
        <v>0</v>
      </c>
      <c r="P31" s="73" t="e">
        <f t="shared" si="4"/>
        <v>#DIV/0!</v>
      </c>
    </row>
    <row r="32" spans="1:16" ht="34.5" customHeight="1">
      <c r="A32" s="17"/>
      <c r="B32" s="45"/>
      <c r="C32" s="45"/>
      <c r="D32" s="45"/>
      <c r="E32" s="45"/>
      <c r="F32" s="46"/>
      <c r="G32" s="41" t="s">
        <v>45</v>
      </c>
      <c r="H32" s="27" t="s">
        <v>46</v>
      </c>
      <c r="I32" s="28"/>
      <c r="J32" s="29">
        <f>J33</f>
        <v>0</v>
      </c>
      <c r="K32" s="29">
        <f>K33</f>
        <v>479450</v>
      </c>
      <c r="L32" s="29">
        <f t="shared" si="1"/>
        <v>479450</v>
      </c>
      <c r="M32" s="29">
        <f>M33</f>
        <v>0</v>
      </c>
      <c r="N32" s="29">
        <f>N33</f>
        <v>479450</v>
      </c>
      <c r="O32" s="29">
        <f t="shared" si="3"/>
        <v>479450</v>
      </c>
      <c r="P32" s="73">
        <f t="shared" si="4"/>
        <v>1</v>
      </c>
    </row>
    <row r="33" spans="1:16" ht="23.25">
      <c r="A33" s="17"/>
      <c r="B33" s="94" t="s">
        <v>18</v>
      </c>
      <c r="C33" s="94"/>
      <c r="D33" s="94"/>
      <c r="E33" s="94"/>
      <c r="F33" s="95"/>
      <c r="G33" s="30" t="s">
        <v>45</v>
      </c>
      <c r="H33" s="31" t="s">
        <v>47</v>
      </c>
      <c r="I33" s="32" t="s">
        <v>12</v>
      </c>
      <c r="J33" s="33">
        <f>J34</f>
        <v>0</v>
      </c>
      <c r="K33" s="33">
        <f>K34</f>
        <v>479450</v>
      </c>
      <c r="L33" s="33">
        <f t="shared" si="1"/>
        <v>479450</v>
      </c>
      <c r="M33" s="33">
        <f>M34</f>
        <v>0</v>
      </c>
      <c r="N33" s="33">
        <f>N34</f>
        <v>479450</v>
      </c>
      <c r="O33" s="33">
        <f t="shared" si="3"/>
        <v>479450</v>
      </c>
      <c r="P33" s="73">
        <f t="shared" si="4"/>
        <v>1</v>
      </c>
    </row>
    <row r="34" spans="1:16" ht="23.25">
      <c r="A34" s="17"/>
      <c r="B34" s="100">
        <v>300</v>
      </c>
      <c r="C34" s="100"/>
      <c r="D34" s="100"/>
      <c r="E34" s="100"/>
      <c r="F34" s="101"/>
      <c r="G34" s="30" t="s">
        <v>30</v>
      </c>
      <c r="H34" s="31" t="s">
        <v>12</v>
      </c>
      <c r="I34" s="32">
        <v>200</v>
      </c>
      <c r="J34" s="36"/>
      <c r="K34" s="35">
        <v>479450</v>
      </c>
      <c r="L34" s="33">
        <f t="shared" si="1"/>
        <v>479450</v>
      </c>
      <c r="M34" s="36"/>
      <c r="N34" s="35">
        <v>479450</v>
      </c>
      <c r="O34" s="33">
        <f t="shared" si="3"/>
        <v>479450</v>
      </c>
      <c r="P34" s="73">
        <f t="shared" si="4"/>
        <v>1</v>
      </c>
    </row>
    <row r="35" spans="1:16" ht="34.5" customHeight="1">
      <c r="A35" s="17"/>
      <c r="B35" s="45"/>
      <c r="C35" s="45"/>
      <c r="D35" s="45"/>
      <c r="E35" s="45"/>
      <c r="F35" s="46"/>
      <c r="G35" s="41" t="s">
        <v>48</v>
      </c>
      <c r="H35" s="27" t="s">
        <v>49</v>
      </c>
      <c r="I35" s="28"/>
      <c r="J35" s="29">
        <f>J36</f>
        <v>0</v>
      </c>
      <c r="K35" s="29">
        <f>K36</f>
        <v>0</v>
      </c>
      <c r="L35" s="29">
        <f t="shared" si="1"/>
        <v>0</v>
      </c>
      <c r="M35" s="29">
        <f>M36</f>
        <v>0</v>
      </c>
      <c r="N35" s="80" t="s">
        <v>244</v>
      </c>
      <c r="O35" s="29"/>
      <c r="P35" s="73" t="e">
        <f t="shared" si="4"/>
        <v>#DIV/0!</v>
      </c>
    </row>
    <row r="36" spans="1:16" ht="23.25">
      <c r="A36" s="17"/>
      <c r="B36" s="94" t="s">
        <v>18</v>
      </c>
      <c r="C36" s="94"/>
      <c r="D36" s="94"/>
      <c r="E36" s="94"/>
      <c r="F36" s="95"/>
      <c r="G36" s="30" t="s">
        <v>48</v>
      </c>
      <c r="H36" s="31" t="s">
        <v>50</v>
      </c>
      <c r="I36" s="32" t="s">
        <v>12</v>
      </c>
      <c r="J36" s="33">
        <f>J37</f>
        <v>0</v>
      </c>
      <c r="K36" s="33">
        <f>K37</f>
        <v>0</v>
      </c>
      <c r="L36" s="33">
        <f t="shared" si="1"/>
        <v>0</v>
      </c>
      <c r="M36" s="33">
        <f>M37</f>
        <v>0</v>
      </c>
      <c r="N36" s="33">
        <f>N37</f>
        <v>0</v>
      </c>
      <c r="O36" s="33">
        <f t="shared" si="3"/>
        <v>0</v>
      </c>
      <c r="P36" s="73" t="e">
        <f t="shared" si="4"/>
        <v>#DIV/0!</v>
      </c>
    </row>
    <row r="37" spans="1:16" ht="23.25">
      <c r="A37" s="17"/>
      <c r="B37" s="100">
        <v>300</v>
      </c>
      <c r="C37" s="100"/>
      <c r="D37" s="100"/>
      <c r="E37" s="100"/>
      <c r="F37" s="101"/>
      <c r="G37" s="30" t="s">
        <v>30</v>
      </c>
      <c r="H37" s="31" t="s">
        <v>12</v>
      </c>
      <c r="I37" s="32">
        <v>200</v>
      </c>
      <c r="J37" s="36"/>
      <c r="K37" s="35"/>
      <c r="L37" s="33">
        <f t="shared" si="1"/>
        <v>0</v>
      </c>
      <c r="M37" s="36"/>
      <c r="N37" s="35"/>
      <c r="O37" s="33">
        <f t="shared" si="3"/>
        <v>0</v>
      </c>
      <c r="P37" s="73" t="e">
        <f t="shared" si="4"/>
        <v>#DIV/0!</v>
      </c>
    </row>
    <row r="38" spans="1:16" ht="34.5" customHeight="1">
      <c r="A38" s="17"/>
      <c r="B38" s="45"/>
      <c r="C38" s="45"/>
      <c r="D38" s="45"/>
      <c r="E38" s="45"/>
      <c r="F38" s="46"/>
      <c r="G38" s="41" t="s">
        <v>51</v>
      </c>
      <c r="H38" s="27" t="s">
        <v>52</v>
      </c>
      <c r="I38" s="28"/>
      <c r="J38" s="29">
        <f>J39</f>
        <v>0</v>
      </c>
      <c r="K38" s="29">
        <f>K39</f>
        <v>197000</v>
      </c>
      <c r="L38" s="29">
        <f t="shared" si="1"/>
        <v>197000</v>
      </c>
      <c r="M38" s="29">
        <f>M39</f>
        <v>0</v>
      </c>
      <c r="N38" s="29">
        <f>N39</f>
        <v>197000</v>
      </c>
      <c r="O38" s="29">
        <f t="shared" si="3"/>
        <v>197000</v>
      </c>
      <c r="P38" s="73">
        <f t="shared" si="4"/>
        <v>1</v>
      </c>
    </row>
    <row r="39" spans="1:16" ht="15.75">
      <c r="A39" s="17"/>
      <c r="B39" s="94" t="s">
        <v>18</v>
      </c>
      <c r="C39" s="94"/>
      <c r="D39" s="94"/>
      <c r="E39" s="94"/>
      <c r="F39" s="95"/>
      <c r="G39" s="30" t="s">
        <v>53</v>
      </c>
      <c r="H39" s="31" t="s">
        <v>54</v>
      </c>
      <c r="I39" s="32" t="s">
        <v>12</v>
      </c>
      <c r="J39" s="33">
        <f>J40</f>
        <v>0</v>
      </c>
      <c r="K39" s="33">
        <f>K40+K41</f>
        <v>197000</v>
      </c>
      <c r="L39" s="33">
        <f t="shared" si="1"/>
        <v>197000</v>
      </c>
      <c r="M39" s="33">
        <f>M40</f>
        <v>0</v>
      </c>
      <c r="N39" s="33">
        <f>N40+N41</f>
        <v>197000</v>
      </c>
      <c r="O39" s="33">
        <f t="shared" si="3"/>
        <v>197000</v>
      </c>
      <c r="P39" s="73">
        <f t="shared" si="4"/>
        <v>1</v>
      </c>
    </row>
    <row r="40" spans="1:16" ht="57">
      <c r="A40" s="17"/>
      <c r="B40" s="100">
        <v>300</v>
      </c>
      <c r="C40" s="100"/>
      <c r="D40" s="100"/>
      <c r="E40" s="100"/>
      <c r="F40" s="101"/>
      <c r="G40" s="30" t="s">
        <v>113</v>
      </c>
      <c r="H40" s="31" t="s">
        <v>12</v>
      </c>
      <c r="I40" s="32">
        <v>100</v>
      </c>
      <c r="J40" s="36"/>
      <c r="K40" s="35">
        <v>35700</v>
      </c>
      <c r="L40" s="33">
        <f>K40</f>
        <v>35700</v>
      </c>
      <c r="M40" s="36"/>
      <c r="N40" s="35">
        <v>35700</v>
      </c>
      <c r="O40" s="33">
        <f>N40</f>
        <v>35700</v>
      </c>
      <c r="P40" s="73">
        <f t="shared" si="4"/>
        <v>1</v>
      </c>
    </row>
    <row r="41" spans="1:16" ht="23.25">
      <c r="A41" s="17"/>
      <c r="B41" s="100">
        <v>300</v>
      </c>
      <c r="C41" s="100"/>
      <c r="D41" s="100"/>
      <c r="E41" s="100"/>
      <c r="F41" s="101"/>
      <c r="G41" s="30" t="s">
        <v>30</v>
      </c>
      <c r="H41" s="31" t="s">
        <v>12</v>
      </c>
      <c r="I41" s="32">
        <v>200</v>
      </c>
      <c r="J41" s="36"/>
      <c r="K41" s="35">
        <v>161300</v>
      </c>
      <c r="L41" s="33">
        <f>K41</f>
        <v>161300</v>
      </c>
      <c r="M41" s="36"/>
      <c r="N41" s="35">
        <v>161300</v>
      </c>
      <c r="O41" s="33">
        <f>N41</f>
        <v>161300</v>
      </c>
      <c r="P41" s="73">
        <f t="shared" ref="P41" si="7">O41/L41</f>
        <v>1</v>
      </c>
    </row>
    <row r="42" spans="1:16" ht="43.5" customHeight="1">
      <c r="A42" s="17"/>
      <c r="B42" s="92" t="s">
        <v>13</v>
      </c>
      <c r="C42" s="92"/>
      <c r="D42" s="92"/>
      <c r="E42" s="92"/>
      <c r="F42" s="93"/>
      <c r="G42" s="22" t="s">
        <v>55</v>
      </c>
      <c r="H42" s="23" t="s">
        <v>56</v>
      </c>
      <c r="I42" s="24" t="s">
        <v>12</v>
      </c>
      <c r="J42" s="25">
        <f>J43+J46+J49</f>
        <v>0</v>
      </c>
      <c r="K42" s="25">
        <f>K43+K46+K49</f>
        <v>8550</v>
      </c>
      <c r="L42" s="25">
        <f t="shared" si="1"/>
        <v>8550</v>
      </c>
      <c r="M42" s="25">
        <f>M43+M46+M49</f>
        <v>0</v>
      </c>
      <c r="N42" s="25">
        <f>N43+N46+N49</f>
        <v>8550</v>
      </c>
      <c r="O42" s="25">
        <f t="shared" ref="O42:O51" si="8">M42+N42</f>
        <v>8550</v>
      </c>
      <c r="P42" s="73">
        <f t="shared" si="4"/>
        <v>1</v>
      </c>
    </row>
    <row r="43" spans="1:16" ht="34.5" customHeight="1">
      <c r="A43" s="17"/>
      <c r="B43" s="45"/>
      <c r="C43" s="45"/>
      <c r="D43" s="45"/>
      <c r="E43" s="45"/>
      <c r="F43" s="46"/>
      <c r="G43" s="41" t="s">
        <v>57</v>
      </c>
      <c r="H43" s="27" t="s">
        <v>58</v>
      </c>
      <c r="I43" s="28"/>
      <c r="J43" s="29">
        <f>J44</f>
        <v>0</v>
      </c>
      <c r="K43" s="29">
        <f>K44</f>
        <v>0</v>
      </c>
      <c r="L43" s="29">
        <f t="shared" si="1"/>
        <v>0</v>
      </c>
      <c r="M43" s="29">
        <f>M44</f>
        <v>0</v>
      </c>
      <c r="N43" s="29">
        <f>N44</f>
        <v>0</v>
      </c>
      <c r="O43" s="29">
        <f t="shared" si="8"/>
        <v>0</v>
      </c>
      <c r="P43" s="73" t="e">
        <f t="shared" si="4"/>
        <v>#DIV/0!</v>
      </c>
    </row>
    <row r="44" spans="1:16" ht="23.25">
      <c r="A44" s="17"/>
      <c r="B44" s="94" t="s">
        <v>18</v>
      </c>
      <c r="C44" s="94"/>
      <c r="D44" s="94"/>
      <c r="E44" s="94"/>
      <c r="F44" s="95"/>
      <c r="G44" s="30" t="s">
        <v>57</v>
      </c>
      <c r="H44" s="31" t="s">
        <v>59</v>
      </c>
      <c r="I44" s="32" t="s">
        <v>12</v>
      </c>
      <c r="J44" s="33">
        <f>J45</f>
        <v>0</v>
      </c>
      <c r="K44" s="33">
        <f>K45</f>
        <v>0</v>
      </c>
      <c r="L44" s="33">
        <f t="shared" si="1"/>
        <v>0</v>
      </c>
      <c r="M44" s="33">
        <f>M45</f>
        <v>0</v>
      </c>
      <c r="N44" s="33">
        <f>N45</f>
        <v>0</v>
      </c>
      <c r="O44" s="33">
        <f t="shared" si="8"/>
        <v>0</v>
      </c>
      <c r="P44" s="73" t="e">
        <f t="shared" si="4"/>
        <v>#DIV/0!</v>
      </c>
    </row>
    <row r="45" spans="1:16" ht="23.25">
      <c r="A45" s="17"/>
      <c r="B45" s="94">
        <v>600</v>
      </c>
      <c r="C45" s="94"/>
      <c r="D45" s="94"/>
      <c r="E45" s="94"/>
      <c r="F45" s="95"/>
      <c r="G45" s="30" t="s">
        <v>30</v>
      </c>
      <c r="H45" s="31" t="s">
        <v>12</v>
      </c>
      <c r="I45" s="32">
        <v>200</v>
      </c>
      <c r="J45" s="35"/>
      <c r="K45" s="36"/>
      <c r="L45" s="33">
        <f t="shared" si="1"/>
        <v>0</v>
      </c>
      <c r="M45" s="35"/>
      <c r="N45" s="36"/>
      <c r="O45" s="33">
        <f t="shared" si="8"/>
        <v>0</v>
      </c>
      <c r="P45" s="73" t="e">
        <f t="shared" si="4"/>
        <v>#DIV/0!</v>
      </c>
    </row>
    <row r="46" spans="1:16" ht="25.5" customHeight="1">
      <c r="A46" s="17"/>
      <c r="B46" s="45"/>
      <c r="C46" s="45"/>
      <c r="D46" s="45"/>
      <c r="E46" s="45"/>
      <c r="F46" s="46"/>
      <c r="G46" s="41" t="s">
        <v>60</v>
      </c>
      <c r="H46" s="27" t="s">
        <v>61</v>
      </c>
      <c r="I46" s="28"/>
      <c r="J46" s="29">
        <f>J47</f>
        <v>0</v>
      </c>
      <c r="K46" s="29">
        <f>K47</f>
        <v>0</v>
      </c>
      <c r="L46" s="29">
        <f t="shared" si="1"/>
        <v>0</v>
      </c>
      <c r="M46" s="29">
        <f>M47</f>
        <v>0</v>
      </c>
      <c r="N46" s="29">
        <f>N47</f>
        <v>0</v>
      </c>
      <c r="O46" s="29">
        <f t="shared" si="8"/>
        <v>0</v>
      </c>
      <c r="P46" s="73" t="e">
        <f t="shared" si="4"/>
        <v>#DIV/0!</v>
      </c>
    </row>
    <row r="47" spans="1:16" ht="23.25">
      <c r="A47" s="17"/>
      <c r="B47" s="94" t="s">
        <v>18</v>
      </c>
      <c r="C47" s="94"/>
      <c r="D47" s="94"/>
      <c r="E47" s="94"/>
      <c r="F47" s="95"/>
      <c r="G47" s="30" t="s">
        <v>60</v>
      </c>
      <c r="H47" s="31" t="s">
        <v>62</v>
      </c>
      <c r="I47" s="32" t="s">
        <v>12</v>
      </c>
      <c r="J47" s="33">
        <f>J48</f>
        <v>0</v>
      </c>
      <c r="K47" s="33">
        <f>K48</f>
        <v>0</v>
      </c>
      <c r="L47" s="33">
        <f t="shared" si="1"/>
        <v>0</v>
      </c>
      <c r="M47" s="33">
        <f>M48</f>
        <v>0</v>
      </c>
      <c r="N47" s="33">
        <f>N48</f>
        <v>0</v>
      </c>
      <c r="O47" s="33">
        <f t="shared" si="8"/>
        <v>0</v>
      </c>
      <c r="P47" s="73" t="e">
        <f t="shared" si="4"/>
        <v>#DIV/0!</v>
      </c>
    </row>
    <row r="48" spans="1:16" ht="23.25">
      <c r="A48" s="17"/>
      <c r="B48" s="94">
        <v>600</v>
      </c>
      <c r="C48" s="94"/>
      <c r="D48" s="94"/>
      <c r="E48" s="94"/>
      <c r="F48" s="95"/>
      <c r="G48" s="30" t="s">
        <v>30</v>
      </c>
      <c r="H48" s="31" t="s">
        <v>12</v>
      </c>
      <c r="I48" s="32">
        <v>200</v>
      </c>
      <c r="J48" s="35"/>
      <c r="K48" s="36"/>
      <c r="L48" s="33">
        <f t="shared" si="1"/>
        <v>0</v>
      </c>
      <c r="M48" s="35"/>
      <c r="N48" s="36"/>
      <c r="O48" s="33">
        <f t="shared" si="8"/>
        <v>0</v>
      </c>
      <c r="P48" s="73" t="e">
        <f t="shared" si="4"/>
        <v>#DIV/0!</v>
      </c>
    </row>
    <row r="49" spans="1:16" ht="48.75" customHeight="1">
      <c r="A49" s="17"/>
      <c r="B49" s="45"/>
      <c r="C49" s="45"/>
      <c r="D49" s="45"/>
      <c r="E49" s="45"/>
      <c r="F49" s="46"/>
      <c r="G49" s="41" t="s">
        <v>63</v>
      </c>
      <c r="H49" s="27" t="s">
        <v>64</v>
      </c>
      <c r="I49" s="28"/>
      <c r="J49" s="29">
        <f>J50</f>
        <v>0</v>
      </c>
      <c r="K49" s="29">
        <f>K50</f>
        <v>8550</v>
      </c>
      <c r="L49" s="29">
        <f t="shared" si="1"/>
        <v>8550</v>
      </c>
      <c r="M49" s="29">
        <f>M50</f>
        <v>0</v>
      </c>
      <c r="N49" s="29">
        <f>N50</f>
        <v>8550</v>
      </c>
      <c r="O49" s="29">
        <f t="shared" si="8"/>
        <v>8550</v>
      </c>
      <c r="P49" s="73">
        <f t="shared" si="4"/>
        <v>1</v>
      </c>
    </row>
    <row r="50" spans="1:16" ht="57">
      <c r="A50" s="17"/>
      <c r="B50" s="94" t="s">
        <v>18</v>
      </c>
      <c r="C50" s="94"/>
      <c r="D50" s="94"/>
      <c r="E50" s="94"/>
      <c r="F50" s="95"/>
      <c r="G50" s="30" t="s">
        <v>63</v>
      </c>
      <c r="H50" s="31" t="s">
        <v>65</v>
      </c>
      <c r="I50" s="32" t="s">
        <v>12</v>
      </c>
      <c r="J50" s="33">
        <f>J51</f>
        <v>0</v>
      </c>
      <c r="K50" s="33">
        <f>K51</f>
        <v>8550</v>
      </c>
      <c r="L50" s="33">
        <f t="shared" si="1"/>
        <v>8550</v>
      </c>
      <c r="M50" s="33">
        <f>M51</f>
        <v>0</v>
      </c>
      <c r="N50" s="33">
        <f>N51</f>
        <v>8550</v>
      </c>
      <c r="O50" s="33">
        <f t="shared" si="8"/>
        <v>8550</v>
      </c>
      <c r="P50" s="73">
        <f t="shared" si="4"/>
        <v>1</v>
      </c>
    </row>
    <row r="51" spans="1:16" ht="23.25">
      <c r="A51" s="17"/>
      <c r="B51" s="94">
        <v>600</v>
      </c>
      <c r="C51" s="94"/>
      <c r="D51" s="94"/>
      <c r="E51" s="94"/>
      <c r="F51" s="95"/>
      <c r="G51" s="30" t="s">
        <v>30</v>
      </c>
      <c r="H51" s="31" t="s">
        <v>12</v>
      </c>
      <c r="I51" s="32">
        <v>200</v>
      </c>
      <c r="J51" s="35"/>
      <c r="K51" s="36">
        <v>8550</v>
      </c>
      <c r="L51" s="33">
        <f t="shared" si="1"/>
        <v>8550</v>
      </c>
      <c r="M51" s="35"/>
      <c r="N51" s="36">
        <v>8550</v>
      </c>
      <c r="O51" s="33">
        <f t="shared" si="8"/>
        <v>8550</v>
      </c>
      <c r="P51" s="73">
        <f t="shared" si="4"/>
        <v>1</v>
      </c>
    </row>
    <row r="52" spans="1:16" ht="31.5">
      <c r="A52" s="17"/>
      <c r="B52" s="90" t="s">
        <v>66</v>
      </c>
      <c r="C52" s="90"/>
      <c r="D52" s="90"/>
      <c r="E52" s="90"/>
      <c r="F52" s="91"/>
      <c r="G52" s="18" t="s">
        <v>71</v>
      </c>
      <c r="H52" s="19" t="s">
        <v>72</v>
      </c>
      <c r="I52" s="20" t="s">
        <v>12</v>
      </c>
      <c r="J52" s="21">
        <f>J53</f>
        <v>98016</v>
      </c>
      <c r="K52" s="21">
        <f>K53</f>
        <v>350000</v>
      </c>
      <c r="L52" s="21">
        <f t="shared" ref="L52:L117" si="9">J52+K52</f>
        <v>448016</v>
      </c>
      <c r="M52" s="21">
        <f>M53</f>
        <v>98016</v>
      </c>
      <c r="N52" s="21">
        <f>N53</f>
        <v>350000</v>
      </c>
      <c r="O52" s="21">
        <f t="shared" ref="O52:O56" si="10">M52+N52</f>
        <v>448016</v>
      </c>
      <c r="P52" s="73">
        <f t="shared" ref="P52:P117" si="11">O52/L52</f>
        <v>1</v>
      </c>
    </row>
    <row r="53" spans="1:16" ht="33.75">
      <c r="A53" s="17"/>
      <c r="B53" s="92" t="s">
        <v>67</v>
      </c>
      <c r="C53" s="92"/>
      <c r="D53" s="92"/>
      <c r="E53" s="92"/>
      <c r="F53" s="93"/>
      <c r="G53" s="22" t="s">
        <v>73</v>
      </c>
      <c r="H53" s="23" t="s">
        <v>74</v>
      </c>
      <c r="I53" s="24" t="s">
        <v>12</v>
      </c>
      <c r="J53" s="25">
        <f>J54+J58</f>
        <v>98016</v>
      </c>
      <c r="K53" s="25">
        <f>K54+K58</f>
        <v>350000</v>
      </c>
      <c r="L53" s="25">
        <f t="shared" si="9"/>
        <v>448016</v>
      </c>
      <c r="M53" s="25">
        <f>M54+M58</f>
        <v>98016</v>
      </c>
      <c r="N53" s="25">
        <f>N54+N58</f>
        <v>350000</v>
      </c>
      <c r="O53" s="25">
        <f t="shared" si="10"/>
        <v>448016</v>
      </c>
      <c r="P53" s="73">
        <f t="shared" si="11"/>
        <v>1</v>
      </c>
    </row>
    <row r="54" spans="1:16" ht="15.75">
      <c r="A54" s="17"/>
      <c r="B54" s="92" t="s">
        <v>67</v>
      </c>
      <c r="C54" s="92"/>
      <c r="D54" s="92"/>
      <c r="E54" s="92"/>
      <c r="F54" s="93"/>
      <c r="G54" s="41" t="s">
        <v>75</v>
      </c>
      <c r="H54" s="27" t="s">
        <v>76</v>
      </c>
      <c r="I54" s="28" t="s">
        <v>12</v>
      </c>
      <c r="J54" s="29">
        <f>J55</f>
        <v>0</v>
      </c>
      <c r="K54" s="29">
        <f>K55</f>
        <v>0</v>
      </c>
      <c r="L54" s="29">
        <f t="shared" si="9"/>
        <v>0</v>
      </c>
      <c r="M54" s="29">
        <f>M55</f>
        <v>0</v>
      </c>
      <c r="N54" s="29">
        <f>N55</f>
        <v>0</v>
      </c>
      <c r="O54" s="29">
        <f t="shared" si="10"/>
        <v>0</v>
      </c>
      <c r="P54" s="73" t="e">
        <f t="shared" si="11"/>
        <v>#DIV/0!</v>
      </c>
    </row>
    <row r="55" spans="1:16" ht="15.75">
      <c r="A55" s="17"/>
      <c r="B55" s="102" t="s">
        <v>68</v>
      </c>
      <c r="C55" s="102"/>
      <c r="D55" s="102"/>
      <c r="E55" s="102"/>
      <c r="F55" s="103"/>
      <c r="G55" s="30" t="s">
        <v>77</v>
      </c>
      <c r="H55" s="31" t="s">
        <v>78</v>
      </c>
      <c r="I55" s="32" t="s">
        <v>12</v>
      </c>
      <c r="J55" s="35">
        <f>J56</f>
        <v>0</v>
      </c>
      <c r="K55" s="35">
        <f>K56+K57</f>
        <v>0</v>
      </c>
      <c r="L55" s="35">
        <f t="shared" si="9"/>
        <v>0</v>
      </c>
      <c r="M55" s="35">
        <f>M56</f>
        <v>0</v>
      </c>
      <c r="N55" s="35">
        <f>N56+N57</f>
        <v>0</v>
      </c>
      <c r="O55" s="35">
        <f t="shared" si="10"/>
        <v>0</v>
      </c>
      <c r="P55" s="73" t="e">
        <f t="shared" si="11"/>
        <v>#DIV/0!</v>
      </c>
    </row>
    <row r="56" spans="1:16" ht="23.25">
      <c r="A56" s="17"/>
      <c r="B56" s="94">
        <v>200</v>
      </c>
      <c r="C56" s="94"/>
      <c r="D56" s="94"/>
      <c r="E56" s="94"/>
      <c r="F56" s="95"/>
      <c r="G56" s="30" t="s">
        <v>30</v>
      </c>
      <c r="H56" s="31" t="s">
        <v>12</v>
      </c>
      <c r="I56" s="32">
        <v>200</v>
      </c>
      <c r="J56" s="35"/>
      <c r="K56" s="36">
        <v>0</v>
      </c>
      <c r="L56" s="35">
        <f t="shared" si="9"/>
        <v>0</v>
      </c>
      <c r="M56" s="35"/>
      <c r="N56" s="36">
        <v>0</v>
      </c>
      <c r="O56" s="35">
        <f t="shared" si="10"/>
        <v>0</v>
      </c>
      <c r="P56" s="73" t="e">
        <f t="shared" si="11"/>
        <v>#DIV/0!</v>
      </c>
    </row>
    <row r="57" spans="1:16" ht="15.75">
      <c r="A57" s="17"/>
      <c r="B57" s="94">
        <v>200</v>
      </c>
      <c r="C57" s="94"/>
      <c r="D57" s="94"/>
      <c r="E57" s="94"/>
      <c r="F57" s="95"/>
      <c r="G57" s="34" t="s">
        <v>79</v>
      </c>
      <c r="H57" s="31" t="s">
        <v>12</v>
      </c>
      <c r="I57" s="32">
        <v>400</v>
      </c>
      <c r="J57" s="35"/>
      <c r="K57" s="36">
        <v>0</v>
      </c>
      <c r="L57" s="35">
        <f>J57+K57</f>
        <v>0</v>
      </c>
      <c r="M57" s="35"/>
      <c r="N57" s="36">
        <v>0</v>
      </c>
      <c r="O57" s="35">
        <f>M57+N57</f>
        <v>0</v>
      </c>
      <c r="P57" s="73" t="e">
        <f t="shared" si="11"/>
        <v>#DIV/0!</v>
      </c>
    </row>
    <row r="58" spans="1:16" ht="15.75">
      <c r="A58" s="17"/>
      <c r="B58" s="92" t="s">
        <v>67</v>
      </c>
      <c r="C58" s="92"/>
      <c r="D58" s="92"/>
      <c r="E58" s="92"/>
      <c r="F58" s="93"/>
      <c r="G58" s="41" t="s">
        <v>80</v>
      </c>
      <c r="H58" s="27" t="s">
        <v>81</v>
      </c>
      <c r="I58" s="28" t="s">
        <v>12</v>
      </c>
      <c r="J58" s="29">
        <f>J59+J61</f>
        <v>98016</v>
      </c>
      <c r="K58" s="29">
        <f>K59</f>
        <v>350000</v>
      </c>
      <c r="L58" s="29">
        <f t="shared" si="9"/>
        <v>448016</v>
      </c>
      <c r="M58" s="29">
        <f>M59+M61</f>
        <v>98016</v>
      </c>
      <c r="N58" s="29">
        <f>N59</f>
        <v>350000</v>
      </c>
      <c r="O58" s="29">
        <f t="shared" ref="O58:O60" si="12">M58+N58</f>
        <v>448016</v>
      </c>
      <c r="P58" s="73">
        <f t="shared" si="11"/>
        <v>1</v>
      </c>
    </row>
    <row r="59" spans="1:16" ht="15.75">
      <c r="A59" s="17"/>
      <c r="B59" s="102" t="s">
        <v>68</v>
      </c>
      <c r="C59" s="102"/>
      <c r="D59" s="102"/>
      <c r="E59" s="102"/>
      <c r="F59" s="103"/>
      <c r="G59" s="30" t="s">
        <v>80</v>
      </c>
      <c r="H59" s="31" t="s">
        <v>82</v>
      </c>
      <c r="I59" s="32" t="s">
        <v>12</v>
      </c>
      <c r="J59" s="35">
        <f>J60</f>
        <v>0</v>
      </c>
      <c r="K59" s="35">
        <f>K60</f>
        <v>350000</v>
      </c>
      <c r="L59" s="35">
        <f t="shared" si="9"/>
        <v>350000</v>
      </c>
      <c r="M59" s="35">
        <f>M60</f>
        <v>0</v>
      </c>
      <c r="N59" s="35">
        <f>N60</f>
        <v>350000</v>
      </c>
      <c r="O59" s="35">
        <f t="shared" si="12"/>
        <v>350000</v>
      </c>
      <c r="P59" s="73">
        <f t="shared" si="11"/>
        <v>1</v>
      </c>
    </row>
    <row r="60" spans="1:16" ht="23.25">
      <c r="A60" s="17"/>
      <c r="B60" s="94">
        <v>200</v>
      </c>
      <c r="C60" s="94"/>
      <c r="D60" s="94"/>
      <c r="E60" s="94"/>
      <c r="F60" s="95"/>
      <c r="G60" s="30" t="s">
        <v>30</v>
      </c>
      <c r="H60" s="31" t="s">
        <v>12</v>
      </c>
      <c r="I60" s="32">
        <v>200</v>
      </c>
      <c r="J60" s="35"/>
      <c r="K60" s="36">
        <v>350000</v>
      </c>
      <c r="L60" s="35">
        <f t="shared" si="9"/>
        <v>350000</v>
      </c>
      <c r="M60" s="35"/>
      <c r="N60" s="36">
        <v>350000</v>
      </c>
      <c r="O60" s="35">
        <f t="shared" si="12"/>
        <v>350000</v>
      </c>
      <c r="P60" s="73">
        <f t="shared" si="11"/>
        <v>1</v>
      </c>
    </row>
    <row r="61" spans="1:16" ht="45.75">
      <c r="A61" s="17"/>
      <c r="B61" s="102" t="s">
        <v>68</v>
      </c>
      <c r="C61" s="102"/>
      <c r="D61" s="102"/>
      <c r="E61" s="102"/>
      <c r="F61" s="103"/>
      <c r="G61" s="47" t="s">
        <v>83</v>
      </c>
      <c r="H61" s="48" t="s">
        <v>84</v>
      </c>
      <c r="I61" s="49"/>
      <c r="J61" s="50">
        <f>J62</f>
        <v>98016</v>
      </c>
      <c r="K61" s="35">
        <f>K62</f>
        <v>0</v>
      </c>
      <c r="L61" s="35">
        <f>J61+K61</f>
        <v>98016</v>
      </c>
      <c r="M61" s="50">
        <f>M62</f>
        <v>98016</v>
      </c>
      <c r="N61" s="35">
        <f>N62</f>
        <v>0</v>
      </c>
      <c r="O61" s="35">
        <f>M61+N61</f>
        <v>98016</v>
      </c>
      <c r="P61" s="73">
        <f t="shared" si="11"/>
        <v>1</v>
      </c>
    </row>
    <row r="62" spans="1:16" ht="23.25">
      <c r="A62" s="17"/>
      <c r="B62" s="94">
        <v>200</v>
      </c>
      <c r="C62" s="94"/>
      <c r="D62" s="94"/>
      <c r="E62" s="94"/>
      <c r="F62" s="95"/>
      <c r="G62" s="30" t="s">
        <v>30</v>
      </c>
      <c r="H62" s="31" t="s">
        <v>12</v>
      </c>
      <c r="I62" s="32">
        <v>200</v>
      </c>
      <c r="J62" s="35">
        <v>98016</v>
      </c>
      <c r="K62" s="36">
        <v>0</v>
      </c>
      <c r="L62" s="35">
        <f>J62+K62</f>
        <v>98016</v>
      </c>
      <c r="M62" s="35">
        <v>98016</v>
      </c>
      <c r="N62" s="36">
        <v>0</v>
      </c>
      <c r="O62" s="35">
        <f>M62+N62</f>
        <v>98016</v>
      </c>
      <c r="P62" s="73">
        <f t="shared" si="11"/>
        <v>1</v>
      </c>
    </row>
    <row r="63" spans="1:16" ht="31.5">
      <c r="A63" s="17"/>
      <c r="B63" s="90" t="s">
        <v>85</v>
      </c>
      <c r="C63" s="90"/>
      <c r="D63" s="90"/>
      <c r="E63" s="90"/>
      <c r="F63" s="91"/>
      <c r="G63" s="18" t="s">
        <v>86</v>
      </c>
      <c r="H63" s="19" t="s">
        <v>87</v>
      </c>
      <c r="I63" s="20" t="s">
        <v>12</v>
      </c>
      <c r="J63" s="21">
        <f>J64+J116+J109+J129</f>
        <v>14695659.09</v>
      </c>
      <c r="K63" s="21">
        <f>K64+K116+K109+K129</f>
        <v>21425519.050000001</v>
      </c>
      <c r="L63" s="21">
        <f t="shared" si="9"/>
        <v>36121178.140000001</v>
      </c>
      <c r="M63" s="21">
        <f>M64+M115+M109+M129</f>
        <v>14653870.080000002</v>
      </c>
      <c r="N63" s="21">
        <f>N64+N115+N129</f>
        <v>21353048.43</v>
      </c>
      <c r="O63" s="21">
        <f t="shared" ref="O63:O69" si="13">M63+N63</f>
        <v>36006918.510000005</v>
      </c>
      <c r="P63" s="73">
        <f t="shared" si="11"/>
        <v>0.99683676901242968</v>
      </c>
    </row>
    <row r="64" spans="1:16" ht="33.75">
      <c r="A64" s="17"/>
      <c r="B64" s="92" t="s">
        <v>88</v>
      </c>
      <c r="C64" s="92"/>
      <c r="D64" s="92"/>
      <c r="E64" s="92"/>
      <c r="F64" s="93"/>
      <c r="G64" s="22" t="s">
        <v>89</v>
      </c>
      <c r="H64" s="23" t="s">
        <v>90</v>
      </c>
      <c r="I64" s="24" t="s">
        <v>12</v>
      </c>
      <c r="J64" s="25">
        <f>J65+J74+J79</f>
        <v>162804</v>
      </c>
      <c r="K64" s="25">
        <f>K65+K74+K79</f>
        <v>15850566.050000001</v>
      </c>
      <c r="L64" s="25">
        <f t="shared" si="9"/>
        <v>16013370.050000001</v>
      </c>
      <c r="M64" s="25">
        <f>M65+M74+M79</f>
        <v>162804</v>
      </c>
      <c r="N64" s="25">
        <f>N65+N74+N79</f>
        <v>15778102.430000002</v>
      </c>
      <c r="O64" s="25">
        <f t="shared" si="13"/>
        <v>15940906.430000002</v>
      </c>
      <c r="P64" s="73">
        <f t="shared" si="11"/>
        <v>0.99547480513010445</v>
      </c>
    </row>
    <row r="65" spans="1:16" s="52" customFormat="1" ht="15.75">
      <c r="A65" s="51"/>
      <c r="B65" s="104" t="s">
        <v>88</v>
      </c>
      <c r="C65" s="104"/>
      <c r="D65" s="104"/>
      <c r="E65" s="104"/>
      <c r="F65" s="105"/>
      <c r="G65" s="41" t="s">
        <v>91</v>
      </c>
      <c r="H65" s="27" t="s">
        <v>92</v>
      </c>
      <c r="I65" s="28" t="s">
        <v>12</v>
      </c>
      <c r="J65" s="29">
        <f>J66+J68</f>
        <v>0</v>
      </c>
      <c r="K65" s="29">
        <f>K66+K68+K70+K72</f>
        <v>2062273.81</v>
      </c>
      <c r="L65" s="29">
        <f t="shared" si="9"/>
        <v>2062273.81</v>
      </c>
      <c r="M65" s="29">
        <f>M66+M68</f>
        <v>0</v>
      </c>
      <c r="N65" s="29">
        <f>N66+N68+N70+N72</f>
        <v>2062273.81</v>
      </c>
      <c r="O65" s="29">
        <f t="shared" si="13"/>
        <v>2062273.81</v>
      </c>
      <c r="P65" s="73">
        <f t="shared" si="11"/>
        <v>1</v>
      </c>
    </row>
    <row r="66" spans="1:16" ht="23.25">
      <c r="A66" s="17"/>
      <c r="B66" s="102" t="s">
        <v>93</v>
      </c>
      <c r="C66" s="102"/>
      <c r="D66" s="102"/>
      <c r="E66" s="102"/>
      <c r="F66" s="103"/>
      <c r="G66" s="30" t="s">
        <v>94</v>
      </c>
      <c r="H66" s="31" t="s">
        <v>95</v>
      </c>
      <c r="I66" s="32" t="s">
        <v>12</v>
      </c>
      <c r="J66" s="35">
        <f>J67</f>
        <v>0</v>
      </c>
      <c r="K66" s="35">
        <f>K67</f>
        <v>1079301.83</v>
      </c>
      <c r="L66" s="35">
        <f t="shared" si="9"/>
        <v>1079301.83</v>
      </c>
      <c r="M66" s="35">
        <f>M67</f>
        <v>0</v>
      </c>
      <c r="N66" s="35">
        <f>N67</f>
        <v>1079301.83</v>
      </c>
      <c r="O66" s="35">
        <f t="shared" si="13"/>
        <v>1079301.83</v>
      </c>
      <c r="P66" s="73">
        <f t="shared" si="11"/>
        <v>1</v>
      </c>
    </row>
    <row r="67" spans="1:16" ht="23.25">
      <c r="A67" s="17"/>
      <c r="B67" s="100">
        <v>500</v>
      </c>
      <c r="C67" s="100"/>
      <c r="D67" s="100"/>
      <c r="E67" s="100"/>
      <c r="F67" s="101"/>
      <c r="G67" s="30" t="s">
        <v>30</v>
      </c>
      <c r="H67" s="31" t="s">
        <v>12</v>
      </c>
      <c r="I67" s="32">
        <v>200</v>
      </c>
      <c r="J67" s="36">
        <v>0</v>
      </c>
      <c r="K67" s="35">
        <v>1079301.83</v>
      </c>
      <c r="L67" s="35">
        <f t="shared" si="9"/>
        <v>1079301.83</v>
      </c>
      <c r="M67" s="36">
        <v>0</v>
      </c>
      <c r="N67" s="35">
        <v>1079301.83</v>
      </c>
      <c r="O67" s="35">
        <f t="shared" si="13"/>
        <v>1079301.83</v>
      </c>
      <c r="P67" s="73">
        <f t="shared" si="11"/>
        <v>1</v>
      </c>
    </row>
    <row r="68" spans="1:16" ht="23.25">
      <c r="A68" s="17"/>
      <c r="B68" s="102" t="s">
        <v>93</v>
      </c>
      <c r="C68" s="102"/>
      <c r="D68" s="102"/>
      <c r="E68" s="102"/>
      <c r="F68" s="103"/>
      <c r="G68" s="30" t="s">
        <v>96</v>
      </c>
      <c r="H68" s="31" t="s">
        <v>97</v>
      </c>
      <c r="I68" s="32" t="s">
        <v>12</v>
      </c>
      <c r="J68" s="35">
        <f>J69</f>
        <v>0</v>
      </c>
      <c r="K68" s="35">
        <f>K69</f>
        <v>513291.77</v>
      </c>
      <c r="L68" s="35">
        <f t="shared" si="9"/>
        <v>513291.77</v>
      </c>
      <c r="M68" s="35">
        <f>M69</f>
        <v>0</v>
      </c>
      <c r="N68" s="35">
        <f>N69</f>
        <v>513291.77</v>
      </c>
      <c r="O68" s="35">
        <f t="shared" si="13"/>
        <v>513291.77</v>
      </c>
      <c r="P68" s="73">
        <f t="shared" si="11"/>
        <v>1</v>
      </c>
    </row>
    <row r="69" spans="1:16" ht="23.25">
      <c r="A69" s="17"/>
      <c r="B69" s="100">
        <v>500</v>
      </c>
      <c r="C69" s="100"/>
      <c r="D69" s="100"/>
      <c r="E69" s="100"/>
      <c r="F69" s="101"/>
      <c r="G69" s="30" t="s">
        <v>30</v>
      </c>
      <c r="H69" s="31" t="s">
        <v>12</v>
      </c>
      <c r="I69" s="32">
        <v>200</v>
      </c>
      <c r="J69" s="36"/>
      <c r="K69" s="35">
        <v>513291.77</v>
      </c>
      <c r="L69" s="35">
        <f t="shared" si="9"/>
        <v>513291.77</v>
      </c>
      <c r="M69" s="36"/>
      <c r="N69" s="35">
        <v>513291.77</v>
      </c>
      <c r="O69" s="35">
        <f t="shared" si="13"/>
        <v>513291.77</v>
      </c>
      <c r="P69" s="73">
        <f t="shared" si="11"/>
        <v>1</v>
      </c>
    </row>
    <row r="70" spans="1:16" ht="23.25">
      <c r="A70" s="17"/>
      <c r="B70" s="102" t="s">
        <v>93</v>
      </c>
      <c r="C70" s="102"/>
      <c r="D70" s="102"/>
      <c r="E70" s="102"/>
      <c r="F70" s="103"/>
      <c r="G70" s="30" t="s">
        <v>98</v>
      </c>
      <c r="H70" s="31" t="s">
        <v>99</v>
      </c>
      <c r="I70" s="32" t="s">
        <v>12</v>
      </c>
      <c r="J70" s="35">
        <f>J71</f>
        <v>0</v>
      </c>
      <c r="K70" s="35">
        <f>K71</f>
        <v>252732</v>
      </c>
      <c r="L70" s="35">
        <f>J70+K70</f>
        <v>252732</v>
      </c>
      <c r="M70" s="35">
        <f>M71</f>
        <v>0</v>
      </c>
      <c r="N70" s="35">
        <f>N71</f>
        <v>252732</v>
      </c>
      <c r="O70" s="35">
        <f>M70+N70</f>
        <v>252732</v>
      </c>
      <c r="P70" s="73">
        <f t="shared" si="11"/>
        <v>1</v>
      </c>
    </row>
    <row r="71" spans="1:16" ht="23.25">
      <c r="A71" s="17"/>
      <c r="B71" s="100">
        <v>500</v>
      </c>
      <c r="C71" s="100"/>
      <c r="D71" s="100"/>
      <c r="E71" s="100"/>
      <c r="F71" s="101"/>
      <c r="G71" s="30" t="s">
        <v>30</v>
      </c>
      <c r="H71" s="31" t="s">
        <v>12</v>
      </c>
      <c r="I71" s="32">
        <v>200</v>
      </c>
      <c r="J71" s="36"/>
      <c r="K71" s="35">
        <v>252732</v>
      </c>
      <c r="L71" s="35">
        <f>J71+K71</f>
        <v>252732</v>
      </c>
      <c r="M71" s="36"/>
      <c r="N71" s="35">
        <v>252732</v>
      </c>
      <c r="O71" s="35">
        <f>M71+N71</f>
        <v>252732</v>
      </c>
      <c r="P71" s="73">
        <f t="shared" si="11"/>
        <v>1</v>
      </c>
    </row>
    <row r="72" spans="1:16" ht="15.75">
      <c r="A72" s="17"/>
      <c r="B72" s="102" t="s">
        <v>93</v>
      </c>
      <c r="C72" s="102"/>
      <c r="D72" s="102"/>
      <c r="E72" s="102"/>
      <c r="F72" s="103"/>
      <c r="G72" s="30" t="s">
        <v>100</v>
      </c>
      <c r="H72" s="31" t="s">
        <v>101</v>
      </c>
      <c r="I72" s="32" t="s">
        <v>12</v>
      </c>
      <c r="J72" s="35">
        <f>J73</f>
        <v>0</v>
      </c>
      <c r="K72" s="35">
        <f>K73</f>
        <v>216948.21</v>
      </c>
      <c r="L72" s="35">
        <f>J72+K72</f>
        <v>216948.21</v>
      </c>
      <c r="M72" s="35">
        <f>M73</f>
        <v>0</v>
      </c>
      <c r="N72" s="35">
        <f>N73</f>
        <v>216948.21</v>
      </c>
      <c r="O72" s="35">
        <f>M72+N72</f>
        <v>216948.21</v>
      </c>
      <c r="P72" s="73">
        <f t="shared" si="11"/>
        <v>1</v>
      </c>
    </row>
    <row r="73" spans="1:16" ht="22.5">
      <c r="A73" s="17"/>
      <c r="B73" s="100">
        <v>500</v>
      </c>
      <c r="C73" s="100"/>
      <c r="D73" s="100"/>
      <c r="E73" s="100"/>
      <c r="F73" s="101"/>
      <c r="G73" s="34" t="s">
        <v>30</v>
      </c>
      <c r="H73" s="31" t="s">
        <v>12</v>
      </c>
      <c r="I73" s="32">
        <v>200</v>
      </c>
      <c r="J73" s="36">
        <v>0</v>
      </c>
      <c r="K73" s="35">
        <v>216948.21</v>
      </c>
      <c r="L73" s="35">
        <f>J73+K73</f>
        <v>216948.21</v>
      </c>
      <c r="M73" s="36">
        <v>0</v>
      </c>
      <c r="N73" s="35">
        <v>216948.21</v>
      </c>
      <c r="O73" s="35">
        <f>M73+N73</f>
        <v>216948.21</v>
      </c>
      <c r="P73" s="73">
        <f t="shared" si="11"/>
        <v>1</v>
      </c>
    </row>
    <row r="74" spans="1:16" s="52" customFormat="1" ht="33.75">
      <c r="A74" s="51"/>
      <c r="B74" s="104" t="s">
        <v>88</v>
      </c>
      <c r="C74" s="104"/>
      <c r="D74" s="104"/>
      <c r="E74" s="104"/>
      <c r="F74" s="105"/>
      <c r="G74" s="41" t="s">
        <v>102</v>
      </c>
      <c r="H74" s="27" t="s">
        <v>103</v>
      </c>
      <c r="I74" s="28" t="s">
        <v>12</v>
      </c>
      <c r="J74" s="29">
        <f>J75+J77</f>
        <v>0</v>
      </c>
      <c r="K74" s="29">
        <f>K75+K77</f>
        <v>994875.51</v>
      </c>
      <c r="L74" s="29">
        <f t="shared" si="9"/>
        <v>994875.51</v>
      </c>
      <c r="M74" s="29">
        <f>M75+M77</f>
        <v>0</v>
      </c>
      <c r="N74" s="29">
        <f>N75+N77</f>
        <v>970076.91</v>
      </c>
      <c r="O74" s="29">
        <f t="shared" ref="O74:O76" si="14">M74+N74</f>
        <v>970076.91</v>
      </c>
      <c r="P74" s="73">
        <f t="shared" si="11"/>
        <v>0.97507366524682071</v>
      </c>
    </row>
    <row r="75" spans="1:16" ht="15.75">
      <c r="A75" s="17"/>
      <c r="B75" s="102" t="s">
        <v>93</v>
      </c>
      <c r="C75" s="102"/>
      <c r="D75" s="102"/>
      <c r="E75" s="102"/>
      <c r="F75" s="103"/>
      <c r="G75" s="30" t="s">
        <v>104</v>
      </c>
      <c r="H75" s="31" t="s">
        <v>105</v>
      </c>
      <c r="I75" s="32" t="s">
        <v>12</v>
      </c>
      <c r="J75" s="35">
        <f>J76</f>
        <v>0</v>
      </c>
      <c r="K75" s="35">
        <f>K76</f>
        <v>994875.51</v>
      </c>
      <c r="L75" s="35">
        <f t="shared" si="9"/>
        <v>994875.51</v>
      </c>
      <c r="M75" s="35">
        <f>M76</f>
        <v>0</v>
      </c>
      <c r="N75" s="35">
        <f>N76</f>
        <v>970076.91</v>
      </c>
      <c r="O75" s="35">
        <f t="shared" si="14"/>
        <v>970076.91</v>
      </c>
      <c r="P75" s="73">
        <f t="shared" si="11"/>
        <v>0.97507366524682071</v>
      </c>
    </row>
    <row r="76" spans="1:16" ht="22.5">
      <c r="A76" s="17"/>
      <c r="B76" s="100">
        <v>500</v>
      </c>
      <c r="C76" s="100"/>
      <c r="D76" s="100"/>
      <c r="E76" s="100"/>
      <c r="F76" s="101"/>
      <c r="G76" s="34" t="s">
        <v>30</v>
      </c>
      <c r="H76" s="31" t="s">
        <v>12</v>
      </c>
      <c r="I76" s="32">
        <v>200</v>
      </c>
      <c r="J76" s="36">
        <v>0</v>
      </c>
      <c r="K76" s="35">
        <v>994875.51</v>
      </c>
      <c r="L76" s="35">
        <f t="shared" si="9"/>
        <v>994875.51</v>
      </c>
      <c r="M76" s="36">
        <v>0</v>
      </c>
      <c r="N76" s="35">
        <v>970076.91</v>
      </c>
      <c r="O76" s="35">
        <f t="shared" si="14"/>
        <v>970076.91</v>
      </c>
      <c r="P76" s="73">
        <f t="shared" si="11"/>
        <v>0.97507366524682071</v>
      </c>
    </row>
    <row r="77" spans="1:16" ht="22.5">
      <c r="A77" s="17"/>
      <c r="B77" s="102" t="s">
        <v>93</v>
      </c>
      <c r="C77" s="102"/>
      <c r="D77" s="102"/>
      <c r="E77" s="102"/>
      <c r="F77" s="103"/>
      <c r="G77" s="34" t="s">
        <v>106</v>
      </c>
      <c r="H77" s="31" t="s">
        <v>107</v>
      </c>
      <c r="I77" s="32" t="s">
        <v>12</v>
      </c>
      <c r="J77" s="35">
        <f>J78</f>
        <v>0</v>
      </c>
      <c r="K77" s="35">
        <f>K78</f>
        <v>0</v>
      </c>
      <c r="L77" s="35">
        <f>J77+K77</f>
        <v>0</v>
      </c>
      <c r="M77" s="35">
        <f>M78</f>
        <v>0</v>
      </c>
      <c r="N77" s="35">
        <f>N78</f>
        <v>0</v>
      </c>
      <c r="O77" s="35">
        <f>M77+N77</f>
        <v>0</v>
      </c>
      <c r="P77" s="73" t="e">
        <f t="shared" si="11"/>
        <v>#DIV/0!</v>
      </c>
    </row>
    <row r="78" spans="1:16" ht="15.75">
      <c r="A78" s="17"/>
      <c r="B78" s="100">
        <v>500</v>
      </c>
      <c r="C78" s="100"/>
      <c r="D78" s="100"/>
      <c r="E78" s="100"/>
      <c r="F78" s="101"/>
      <c r="G78" s="30" t="s">
        <v>108</v>
      </c>
      <c r="H78" s="31" t="s">
        <v>12</v>
      </c>
      <c r="I78" s="32">
        <v>800</v>
      </c>
      <c r="J78" s="36">
        <v>0</v>
      </c>
      <c r="K78" s="35">
        <v>0</v>
      </c>
      <c r="L78" s="35">
        <f>J78+K78</f>
        <v>0</v>
      </c>
      <c r="M78" s="36">
        <v>0</v>
      </c>
      <c r="N78" s="35">
        <v>0</v>
      </c>
      <c r="O78" s="35">
        <f>M78+N78</f>
        <v>0</v>
      </c>
      <c r="P78" s="73" t="e">
        <f t="shared" si="11"/>
        <v>#DIV/0!</v>
      </c>
    </row>
    <row r="79" spans="1:16" s="52" customFormat="1" ht="22.5">
      <c r="A79" s="51"/>
      <c r="B79" s="104" t="s">
        <v>88</v>
      </c>
      <c r="C79" s="104"/>
      <c r="D79" s="104"/>
      <c r="E79" s="104"/>
      <c r="F79" s="105"/>
      <c r="G79" s="41" t="s">
        <v>109</v>
      </c>
      <c r="H79" s="27" t="s">
        <v>110</v>
      </c>
      <c r="I79" s="28" t="s">
        <v>12</v>
      </c>
      <c r="J79" s="29">
        <f>J80+J84+J86+J88+J90+J92+J94+J96+J105+J107</f>
        <v>162804</v>
      </c>
      <c r="K79" s="29">
        <f>K80+K84+K86+K88+K90+K92+K94+K96+K98+K101+K103</f>
        <v>12793416.73</v>
      </c>
      <c r="L79" s="29">
        <f t="shared" si="9"/>
        <v>12956220.73</v>
      </c>
      <c r="M79" s="80">
        <f>M80+M84+M86+M88+M90+M92+M94+M96+M105+M107</f>
        <v>162804</v>
      </c>
      <c r="N79" s="80">
        <f>N80+N84+N86+N88+N90+N92+N94+N96+N98+N101+N103</f>
        <v>12745751.710000001</v>
      </c>
      <c r="O79" s="80">
        <f t="shared" ref="O79" si="15">M79+N79</f>
        <v>12908555.710000001</v>
      </c>
      <c r="P79" s="73">
        <f t="shared" si="11"/>
        <v>0.99632107070469778</v>
      </c>
    </row>
    <row r="80" spans="1:16" ht="23.25">
      <c r="A80" s="17"/>
      <c r="B80" s="102" t="s">
        <v>93</v>
      </c>
      <c r="C80" s="102"/>
      <c r="D80" s="102"/>
      <c r="E80" s="102"/>
      <c r="F80" s="103"/>
      <c r="G80" s="30" t="s">
        <v>111</v>
      </c>
      <c r="H80" s="31" t="s">
        <v>112</v>
      </c>
      <c r="I80" s="32" t="s">
        <v>12</v>
      </c>
      <c r="J80" s="53">
        <f>J81+J82+J83</f>
        <v>0</v>
      </c>
      <c r="K80" s="35">
        <f>K81+K82+K83</f>
        <v>4983053.75</v>
      </c>
      <c r="L80" s="35">
        <f t="shared" si="9"/>
        <v>4983053.75</v>
      </c>
      <c r="M80" s="53">
        <f>M81+M82+M83</f>
        <v>0</v>
      </c>
      <c r="N80" s="35">
        <f>N81+N82+N83</f>
        <v>4937195.01</v>
      </c>
      <c r="O80" s="35">
        <f t="shared" ref="O80:O106" si="16">M80+N80</f>
        <v>4937195.01</v>
      </c>
      <c r="P80" s="73">
        <f t="shared" si="11"/>
        <v>0.99079706093878672</v>
      </c>
    </row>
    <row r="81" spans="1:16" ht="57">
      <c r="A81" s="17"/>
      <c r="B81" s="100">
        <v>500</v>
      </c>
      <c r="C81" s="100"/>
      <c r="D81" s="100"/>
      <c r="E81" s="100"/>
      <c r="F81" s="101"/>
      <c r="G81" s="30" t="s">
        <v>113</v>
      </c>
      <c r="H81" s="31" t="s">
        <v>12</v>
      </c>
      <c r="I81" s="32">
        <v>100</v>
      </c>
      <c r="J81" s="36">
        <v>0</v>
      </c>
      <c r="K81" s="35">
        <v>3259993</v>
      </c>
      <c r="L81" s="35">
        <f t="shared" si="9"/>
        <v>3259993</v>
      </c>
      <c r="M81" s="36">
        <v>0</v>
      </c>
      <c r="N81" s="35">
        <v>3259993</v>
      </c>
      <c r="O81" s="35">
        <f t="shared" si="16"/>
        <v>3259993</v>
      </c>
      <c r="P81" s="73">
        <f t="shared" si="11"/>
        <v>1</v>
      </c>
    </row>
    <row r="82" spans="1:16" ht="22.5">
      <c r="A82" s="17"/>
      <c r="B82" s="100">
        <v>500</v>
      </c>
      <c r="C82" s="100"/>
      <c r="D82" s="100"/>
      <c r="E82" s="100"/>
      <c r="F82" s="101"/>
      <c r="G82" s="34" t="s">
        <v>30</v>
      </c>
      <c r="H82" s="31" t="s">
        <v>12</v>
      </c>
      <c r="I82" s="32">
        <v>200</v>
      </c>
      <c r="J82" s="36"/>
      <c r="K82" s="35">
        <v>1660180.75</v>
      </c>
      <c r="L82" s="35">
        <f t="shared" si="9"/>
        <v>1660180.75</v>
      </c>
      <c r="M82" s="36"/>
      <c r="N82" s="35">
        <v>1614322.01</v>
      </c>
      <c r="O82" s="35">
        <f t="shared" si="16"/>
        <v>1614322.01</v>
      </c>
      <c r="P82" s="73">
        <f t="shared" si="11"/>
        <v>0.97237726072898989</v>
      </c>
    </row>
    <row r="83" spans="1:16" ht="15.75">
      <c r="A83" s="17"/>
      <c r="B83" s="100">
        <v>500</v>
      </c>
      <c r="C83" s="100"/>
      <c r="D83" s="100"/>
      <c r="E83" s="100"/>
      <c r="F83" s="101"/>
      <c r="G83" s="30" t="s">
        <v>108</v>
      </c>
      <c r="H83" s="31" t="s">
        <v>12</v>
      </c>
      <c r="I83" s="32">
        <v>800</v>
      </c>
      <c r="J83" s="36"/>
      <c r="K83" s="35">
        <v>62880</v>
      </c>
      <c r="L83" s="35">
        <f t="shared" si="9"/>
        <v>62880</v>
      </c>
      <c r="M83" s="36"/>
      <c r="N83" s="35">
        <v>62880</v>
      </c>
      <c r="O83" s="35">
        <f t="shared" si="16"/>
        <v>62880</v>
      </c>
      <c r="P83" s="73">
        <f t="shared" si="11"/>
        <v>1</v>
      </c>
    </row>
    <row r="84" spans="1:16" ht="15.75">
      <c r="A84" s="17"/>
      <c r="B84" s="102" t="s">
        <v>93</v>
      </c>
      <c r="C84" s="102"/>
      <c r="D84" s="102"/>
      <c r="E84" s="102"/>
      <c r="F84" s="103"/>
      <c r="G84" s="30" t="s">
        <v>114</v>
      </c>
      <c r="H84" s="31" t="s">
        <v>115</v>
      </c>
      <c r="I84" s="32" t="s">
        <v>12</v>
      </c>
      <c r="J84" s="35">
        <f>J85</f>
        <v>0</v>
      </c>
      <c r="K84" s="35">
        <f>K85</f>
        <v>2882513.36</v>
      </c>
      <c r="L84" s="35">
        <f t="shared" si="9"/>
        <v>2882513.36</v>
      </c>
      <c r="M84" s="35">
        <f>M85</f>
        <v>0</v>
      </c>
      <c r="N84" s="35">
        <f>N85</f>
        <v>2882513.3600000003</v>
      </c>
      <c r="O84" s="35">
        <f t="shared" si="16"/>
        <v>2882513.3600000003</v>
      </c>
      <c r="P84" s="73">
        <f t="shared" si="11"/>
        <v>1.0000000000000002</v>
      </c>
    </row>
    <row r="85" spans="1:16" ht="22.5">
      <c r="A85" s="17"/>
      <c r="B85" s="100">
        <v>500</v>
      </c>
      <c r="C85" s="100"/>
      <c r="D85" s="100"/>
      <c r="E85" s="100"/>
      <c r="F85" s="101"/>
      <c r="G85" s="34" t="s">
        <v>30</v>
      </c>
      <c r="H85" s="31" t="s">
        <v>12</v>
      </c>
      <c r="I85" s="32">
        <v>200</v>
      </c>
      <c r="J85" s="36">
        <v>0</v>
      </c>
      <c r="K85" s="35">
        <v>2882513.36</v>
      </c>
      <c r="L85" s="35">
        <f t="shared" si="9"/>
        <v>2882513.36</v>
      </c>
      <c r="M85" s="36">
        <v>0</v>
      </c>
      <c r="N85" s="35">
        <f>1122639.53+1759873.83</f>
        <v>2882513.3600000003</v>
      </c>
      <c r="O85" s="35">
        <f t="shared" si="16"/>
        <v>2882513.3600000003</v>
      </c>
      <c r="P85" s="73">
        <f t="shared" si="11"/>
        <v>1.0000000000000002</v>
      </c>
    </row>
    <row r="86" spans="1:16" ht="15.75">
      <c r="A86" s="17"/>
      <c r="B86" s="102" t="s">
        <v>93</v>
      </c>
      <c r="C86" s="102"/>
      <c r="D86" s="102"/>
      <c r="E86" s="102"/>
      <c r="F86" s="103"/>
      <c r="G86" s="30" t="s">
        <v>116</v>
      </c>
      <c r="H86" s="31" t="s">
        <v>117</v>
      </c>
      <c r="I86" s="32" t="s">
        <v>12</v>
      </c>
      <c r="J86" s="35">
        <f>J87</f>
        <v>0</v>
      </c>
      <c r="K86" s="35">
        <f>K87</f>
        <v>694732.03</v>
      </c>
      <c r="L86" s="35">
        <f t="shared" si="9"/>
        <v>694732.03</v>
      </c>
      <c r="M86" s="35">
        <f>M87</f>
        <v>0</v>
      </c>
      <c r="N86" s="35">
        <f>N87</f>
        <v>692931.03</v>
      </c>
      <c r="O86" s="35">
        <f t="shared" si="16"/>
        <v>692931.03</v>
      </c>
      <c r="P86" s="73">
        <f t="shared" si="11"/>
        <v>0.99740763355908613</v>
      </c>
    </row>
    <row r="87" spans="1:16" ht="22.5">
      <c r="A87" s="17"/>
      <c r="B87" s="100">
        <v>500</v>
      </c>
      <c r="C87" s="100"/>
      <c r="D87" s="100"/>
      <c r="E87" s="100"/>
      <c r="F87" s="101"/>
      <c r="G87" s="34" t="s">
        <v>30</v>
      </c>
      <c r="H87" s="31" t="s">
        <v>12</v>
      </c>
      <c r="I87" s="32">
        <v>200</v>
      </c>
      <c r="J87" s="36"/>
      <c r="K87" s="35">
        <v>694732.03</v>
      </c>
      <c r="L87" s="35">
        <f t="shared" si="9"/>
        <v>694732.03</v>
      </c>
      <c r="M87" s="36"/>
      <c r="N87" s="35">
        <v>692931.03</v>
      </c>
      <c r="O87" s="35">
        <f t="shared" si="16"/>
        <v>692931.03</v>
      </c>
      <c r="P87" s="73">
        <f t="shared" si="11"/>
        <v>0.99740763355908613</v>
      </c>
    </row>
    <row r="88" spans="1:16" ht="15.75">
      <c r="A88" s="17"/>
      <c r="B88" s="102" t="s">
        <v>93</v>
      </c>
      <c r="C88" s="102"/>
      <c r="D88" s="102"/>
      <c r="E88" s="102"/>
      <c r="F88" s="103"/>
      <c r="G88" s="30" t="s">
        <v>118</v>
      </c>
      <c r="H88" s="31" t="s">
        <v>119</v>
      </c>
      <c r="I88" s="32" t="s">
        <v>12</v>
      </c>
      <c r="J88" s="35">
        <f>J89</f>
        <v>0</v>
      </c>
      <c r="K88" s="35">
        <f>K89</f>
        <v>96264.3</v>
      </c>
      <c r="L88" s="35">
        <f t="shared" si="9"/>
        <v>96264.3</v>
      </c>
      <c r="M88" s="35">
        <f>M89</f>
        <v>0</v>
      </c>
      <c r="N88" s="35">
        <f>N89</f>
        <v>96264.3</v>
      </c>
      <c r="O88" s="35">
        <f t="shared" si="16"/>
        <v>96264.3</v>
      </c>
      <c r="P88" s="73">
        <f t="shared" si="11"/>
        <v>1</v>
      </c>
    </row>
    <row r="89" spans="1:16" ht="22.5">
      <c r="A89" s="17"/>
      <c r="B89" s="100">
        <v>500</v>
      </c>
      <c r="C89" s="100"/>
      <c r="D89" s="100"/>
      <c r="E89" s="100"/>
      <c r="F89" s="101"/>
      <c r="G89" s="34" t="s">
        <v>30</v>
      </c>
      <c r="H89" s="31" t="s">
        <v>12</v>
      </c>
      <c r="I89" s="32">
        <v>200</v>
      </c>
      <c r="J89" s="36"/>
      <c r="K89" s="35">
        <v>96264.3</v>
      </c>
      <c r="L89" s="35">
        <f t="shared" si="9"/>
        <v>96264.3</v>
      </c>
      <c r="M89" s="36"/>
      <c r="N89" s="35">
        <v>96264.3</v>
      </c>
      <c r="O89" s="35">
        <f t="shared" si="16"/>
        <v>96264.3</v>
      </c>
      <c r="P89" s="73">
        <f t="shared" si="11"/>
        <v>1</v>
      </c>
    </row>
    <row r="90" spans="1:16" ht="15.75">
      <c r="A90" s="17"/>
      <c r="B90" s="102" t="s">
        <v>93</v>
      </c>
      <c r="C90" s="102"/>
      <c r="D90" s="102"/>
      <c r="E90" s="102"/>
      <c r="F90" s="103"/>
      <c r="G90" s="30" t="s">
        <v>120</v>
      </c>
      <c r="H90" s="31" t="s">
        <v>121</v>
      </c>
      <c r="I90" s="32" t="s">
        <v>12</v>
      </c>
      <c r="J90" s="35">
        <f>J91</f>
        <v>0</v>
      </c>
      <c r="K90" s="35">
        <f>K91</f>
        <v>529220</v>
      </c>
      <c r="L90" s="35">
        <f t="shared" si="9"/>
        <v>529220</v>
      </c>
      <c r="M90" s="35">
        <f>M91</f>
        <v>0</v>
      </c>
      <c r="N90" s="35">
        <f>N91</f>
        <v>529220</v>
      </c>
      <c r="O90" s="35">
        <f t="shared" si="16"/>
        <v>529220</v>
      </c>
      <c r="P90" s="73">
        <f t="shared" si="11"/>
        <v>1</v>
      </c>
    </row>
    <row r="91" spans="1:16" ht="15.75">
      <c r="A91" s="17"/>
      <c r="B91" s="100">
        <v>500</v>
      </c>
      <c r="C91" s="100"/>
      <c r="D91" s="100"/>
      <c r="E91" s="100"/>
      <c r="F91" s="101"/>
      <c r="G91" s="34" t="s">
        <v>79</v>
      </c>
      <c r="H91" s="31" t="s">
        <v>12</v>
      </c>
      <c r="I91" s="32">
        <v>200</v>
      </c>
      <c r="J91" s="36">
        <v>0</v>
      </c>
      <c r="K91" s="35">
        <f>350000+46530+132690</f>
        <v>529220</v>
      </c>
      <c r="L91" s="35">
        <f t="shared" si="9"/>
        <v>529220</v>
      </c>
      <c r="M91" s="36">
        <v>0</v>
      </c>
      <c r="N91" s="35">
        <v>529220</v>
      </c>
      <c r="O91" s="35">
        <f t="shared" si="16"/>
        <v>529220</v>
      </c>
      <c r="P91" s="73">
        <f t="shared" si="11"/>
        <v>1</v>
      </c>
    </row>
    <row r="92" spans="1:16" ht="15.75">
      <c r="A92" s="17"/>
      <c r="B92" s="102" t="s">
        <v>93</v>
      </c>
      <c r="C92" s="102"/>
      <c r="D92" s="102"/>
      <c r="E92" s="102"/>
      <c r="F92" s="103"/>
      <c r="G92" s="30" t="s">
        <v>122</v>
      </c>
      <c r="H92" s="31" t="s">
        <v>123</v>
      </c>
      <c r="I92" s="32" t="s">
        <v>12</v>
      </c>
      <c r="J92" s="35">
        <f>J93</f>
        <v>0</v>
      </c>
      <c r="K92" s="35">
        <f>K93</f>
        <v>150000</v>
      </c>
      <c r="L92" s="35">
        <f t="shared" si="9"/>
        <v>150000</v>
      </c>
      <c r="M92" s="35">
        <f>M93</f>
        <v>0</v>
      </c>
      <c r="N92" s="35">
        <f>N93</f>
        <v>150000</v>
      </c>
      <c r="O92" s="35">
        <f t="shared" si="16"/>
        <v>150000</v>
      </c>
      <c r="P92" s="73">
        <f t="shared" si="11"/>
        <v>1</v>
      </c>
    </row>
    <row r="93" spans="1:16" ht="22.5">
      <c r="A93" s="17"/>
      <c r="B93" s="100">
        <v>500</v>
      </c>
      <c r="C93" s="100"/>
      <c r="D93" s="100"/>
      <c r="E93" s="100"/>
      <c r="F93" s="101"/>
      <c r="G93" s="34" t="s">
        <v>30</v>
      </c>
      <c r="H93" s="31" t="s">
        <v>12</v>
      </c>
      <c r="I93" s="32">
        <v>200</v>
      </c>
      <c r="J93" s="36"/>
      <c r="K93" s="35">
        <v>150000</v>
      </c>
      <c r="L93" s="35">
        <f t="shared" si="9"/>
        <v>150000</v>
      </c>
      <c r="M93" s="36"/>
      <c r="N93" s="35">
        <v>150000</v>
      </c>
      <c r="O93" s="35">
        <f t="shared" si="16"/>
        <v>150000</v>
      </c>
      <c r="P93" s="73">
        <f t="shared" si="11"/>
        <v>1</v>
      </c>
    </row>
    <row r="94" spans="1:16" ht="15.75">
      <c r="A94" s="17"/>
      <c r="B94" s="102" t="s">
        <v>93</v>
      </c>
      <c r="C94" s="102"/>
      <c r="D94" s="102"/>
      <c r="E94" s="102"/>
      <c r="F94" s="103"/>
      <c r="G94" s="30" t="s">
        <v>124</v>
      </c>
      <c r="H94" s="31" t="s">
        <v>125</v>
      </c>
      <c r="I94" s="32" t="s">
        <v>12</v>
      </c>
      <c r="J94" s="35">
        <f>J95</f>
        <v>0</v>
      </c>
      <c r="K94" s="35">
        <f>K95</f>
        <v>961018.72</v>
      </c>
      <c r="L94" s="35">
        <f t="shared" si="9"/>
        <v>961018.72</v>
      </c>
      <c r="M94" s="35">
        <f>M95</f>
        <v>0</v>
      </c>
      <c r="N94" s="35">
        <f>N95</f>
        <v>961018.72</v>
      </c>
      <c r="O94" s="35">
        <f t="shared" si="16"/>
        <v>961018.72</v>
      </c>
      <c r="P94" s="73">
        <f t="shared" si="11"/>
        <v>1</v>
      </c>
    </row>
    <row r="95" spans="1:16" ht="22.5">
      <c r="A95" s="17"/>
      <c r="B95" s="100">
        <v>500</v>
      </c>
      <c r="C95" s="100"/>
      <c r="D95" s="100"/>
      <c r="E95" s="100"/>
      <c r="F95" s="101"/>
      <c r="G95" s="34" t="s">
        <v>30</v>
      </c>
      <c r="H95" s="31" t="s">
        <v>12</v>
      </c>
      <c r="I95" s="32">
        <v>200</v>
      </c>
      <c r="J95" s="36"/>
      <c r="K95" s="35">
        <v>961018.72</v>
      </c>
      <c r="L95" s="35">
        <f t="shared" si="9"/>
        <v>961018.72</v>
      </c>
      <c r="M95" s="36"/>
      <c r="N95" s="35">
        <v>961018.72</v>
      </c>
      <c r="O95" s="35">
        <f t="shared" si="16"/>
        <v>961018.72</v>
      </c>
      <c r="P95" s="73">
        <f t="shared" si="11"/>
        <v>1</v>
      </c>
    </row>
    <row r="96" spans="1:16" ht="15.75">
      <c r="A96" s="17"/>
      <c r="B96" s="102" t="s">
        <v>93</v>
      </c>
      <c r="C96" s="102"/>
      <c r="D96" s="102"/>
      <c r="E96" s="102"/>
      <c r="F96" s="103"/>
      <c r="G96" s="30" t="s">
        <v>126</v>
      </c>
      <c r="H96" s="31" t="s">
        <v>127</v>
      </c>
      <c r="I96" s="32" t="s">
        <v>12</v>
      </c>
      <c r="J96" s="35">
        <f>J97</f>
        <v>0</v>
      </c>
      <c r="K96" s="35">
        <f>K97</f>
        <v>2493280.14</v>
      </c>
      <c r="L96" s="35">
        <f t="shared" si="9"/>
        <v>2493280.14</v>
      </c>
      <c r="M96" s="35">
        <f>M97</f>
        <v>0</v>
      </c>
      <c r="N96" s="35">
        <f>N97</f>
        <v>2493274.86</v>
      </c>
      <c r="O96" s="35">
        <f t="shared" si="16"/>
        <v>2493274.86</v>
      </c>
      <c r="P96" s="73">
        <f t="shared" si="11"/>
        <v>0.99999788230776177</v>
      </c>
    </row>
    <row r="97" spans="1:16" ht="22.5">
      <c r="A97" s="17"/>
      <c r="B97" s="100">
        <v>500</v>
      </c>
      <c r="C97" s="100"/>
      <c r="D97" s="100"/>
      <c r="E97" s="100"/>
      <c r="F97" s="101"/>
      <c r="G97" s="34" t="s">
        <v>30</v>
      </c>
      <c r="H97" s="31" t="s">
        <v>12</v>
      </c>
      <c r="I97" s="32">
        <v>200</v>
      </c>
      <c r="J97" s="36">
        <v>0</v>
      </c>
      <c r="K97" s="35">
        <v>2493280.14</v>
      </c>
      <c r="L97" s="35">
        <f t="shared" si="9"/>
        <v>2493280.14</v>
      </c>
      <c r="M97" s="36">
        <v>0</v>
      </c>
      <c r="N97" s="35">
        <v>2493274.86</v>
      </c>
      <c r="O97" s="35">
        <f t="shared" si="16"/>
        <v>2493274.86</v>
      </c>
      <c r="P97" s="73">
        <f t="shared" si="11"/>
        <v>0.99999788230776177</v>
      </c>
    </row>
    <row r="98" spans="1:16" ht="15.75">
      <c r="A98" s="17"/>
      <c r="B98" s="102" t="s">
        <v>93</v>
      </c>
      <c r="C98" s="102"/>
      <c r="D98" s="102"/>
      <c r="E98" s="102"/>
      <c r="F98" s="103"/>
      <c r="G98" s="30" t="s">
        <v>128</v>
      </c>
      <c r="H98" s="31" t="s">
        <v>129</v>
      </c>
      <c r="I98" s="32" t="s">
        <v>12</v>
      </c>
      <c r="J98" s="35">
        <f>J99+J100</f>
        <v>0</v>
      </c>
      <c r="K98" s="35">
        <f>K99+K100</f>
        <v>151</v>
      </c>
      <c r="L98" s="35">
        <f t="shared" si="9"/>
        <v>151</v>
      </c>
      <c r="M98" s="35">
        <f>M99+M100</f>
        <v>0</v>
      </c>
      <c r="N98" s="35">
        <f>N99+N100</f>
        <v>151</v>
      </c>
      <c r="O98" s="35">
        <f t="shared" si="16"/>
        <v>151</v>
      </c>
      <c r="P98" s="73">
        <f t="shared" si="11"/>
        <v>1</v>
      </c>
    </row>
    <row r="99" spans="1:16" ht="22.5">
      <c r="A99" s="17"/>
      <c r="B99" s="100">
        <v>500</v>
      </c>
      <c r="C99" s="100"/>
      <c r="D99" s="100"/>
      <c r="E99" s="100"/>
      <c r="F99" s="101"/>
      <c r="G99" s="34" t="s">
        <v>30</v>
      </c>
      <c r="H99" s="31" t="s">
        <v>12</v>
      </c>
      <c r="I99" s="32">
        <v>200</v>
      </c>
      <c r="J99" s="36"/>
      <c r="K99" s="35">
        <v>0</v>
      </c>
      <c r="L99" s="35">
        <f t="shared" si="9"/>
        <v>0</v>
      </c>
      <c r="M99" s="36"/>
      <c r="N99" s="35">
        <v>0</v>
      </c>
      <c r="O99" s="35">
        <f t="shared" si="16"/>
        <v>0</v>
      </c>
      <c r="P99" s="73" t="e">
        <f t="shared" si="11"/>
        <v>#DIV/0!</v>
      </c>
    </row>
    <row r="100" spans="1:16" ht="15.75">
      <c r="A100" s="17"/>
      <c r="B100" s="100">
        <v>500</v>
      </c>
      <c r="C100" s="100"/>
      <c r="D100" s="100"/>
      <c r="E100" s="100"/>
      <c r="F100" s="101"/>
      <c r="G100" s="30" t="s">
        <v>108</v>
      </c>
      <c r="H100" s="31" t="s">
        <v>12</v>
      </c>
      <c r="I100" s="32">
        <v>800</v>
      </c>
      <c r="J100" s="36"/>
      <c r="K100" s="35">
        <v>151</v>
      </c>
      <c r="L100" s="35">
        <f t="shared" si="9"/>
        <v>151</v>
      </c>
      <c r="M100" s="36"/>
      <c r="N100" s="35">
        <v>151</v>
      </c>
      <c r="O100" s="35">
        <f t="shared" si="16"/>
        <v>151</v>
      </c>
      <c r="P100" s="73">
        <f t="shared" si="11"/>
        <v>1</v>
      </c>
    </row>
    <row r="101" spans="1:16" ht="23.25">
      <c r="A101" s="17"/>
      <c r="B101" s="102" t="s">
        <v>93</v>
      </c>
      <c r="C101" s="102"/>
      <c r="D101" s="102"/>
      <c r="E101" s="102"/>
      <c r="F101" s="103"/>
      <c r="G101" s="47" t="s">
        <v>130</v>
      </c>
      <c r="H101" s="48" t="s">
        <v>131</v>
      </c>
      <c r="I101" s="32" t="s">
        <v>12</v>
      </c>
      <c r="J101" s="35">
        <f>J102</f>
        <v>0</v>
      </c>
      <c r="K101" s="35">
        <f>K102</f>
        <v>0</v>
      </c>
      <c r="L101" s="35">
        <f t="shared" si="9"/>
        <v>0</v>
      </c>
      <c r="M101" s="35">
        <f>M102</f>
        <v>0</v>
      </c>
      <c r="N101" s="35">
        <f>N102</f>
        <v>0</v>
      </c>
      <c r="O101" s="35">
        <f t="shared" si="16"/>
        <v>0</v>
      </c>
      <c r="P101" s="73" t="e">
        <f t="shared" si="11"/>
        <v>#DIV/0!</v>
      </c>
    </row>
    <row r="102" spans="1:16" ht="22.5">
      <c r="A102" s="17"/>
      <c r="B102" s="100">
        <v>500</v>
      </c>
      <c r="C102" s="100"/>
      <c r="D102" s="100"/>
      <c r="E102" s="100"/>
      <c r="F102" s="101"/>
      <c r="G102" s="34" t="s">
        <v>30</v>
      </c>
      <c r="H102" s="31"/>
      <c r="I102" s="32">
        <v>200</v>
      </c>
      <c r="J102" s="36"/>
      <c r="K102" s="35">
        <v>0</v>
      </c>
      <c r="L102" s="35">
        <f t="shared" si="9"/>
        <v>0</v>
      </c>
      <c r="M102" s="36"/>
      <c r="N102" s="35">
        <v>0</v>
      </c>
      <c r="O102" s="35">
        <f t="shared" si="16"/>
        <v>0</v>
      </c>
      <c r="P102" s="73" t="e">
        <f t="shared" si="11"/>
        <v>#DIV/0!</v>
      </c>
    </row>
    <row r="103" spans="1:16" ht="23.25">
      <c r="A103" s="17"/>
      <c r="B103" s="102" t="s">
        <v>93</v>
      </c>
      <c r="C103" s="102"/>
      <c r="D103" s="102"/>
      <c r="E103" s="102"/>
      <c r="F103" s="103"/>
      <c r="G103" s="47" t="s">
        <v>238</v>
      </c>
      <c r="H103" s="48" t="s">
        <v>132</v>
      </c>
      <c r="I103" s="32" t="s">
        <v>12</v>
      </c>
      <c r="J103" s="35">
        <f>J104</f>
        <v>0</v>
      </c>
      <c r="K103" s="35">
        <f>K104</f>
        <v>3183.43</v>
      </c>
      <c r="L103" s="35">
        <f t="shared" si="9"/>
        <v>3183.43</v>
      </c>
      <c r="M103" s="35">
        <f>M104</f>
        <v>0</v>
      </c>
      <c r="N103" s="35">
        <f>N104</f>
        <v>3183.43</v>
      </c>
      <c r="O103" s="35">
        <f t="shared" si="16"/>
        <v>3183.43</v>
      </c>
      <c r="P103" s="73">
        <f t="shared" si="11"/>
        <v>1</v>
      </c>
    </row>
    <row r="104" spans="1:16" ht="22.5">
      <c r="A104" s="17"/>
      <c r="B104" s="100">
        <v>500</v>
      </c>
      <c r="C104" s="100"/>
      <c r="D104" s="100"/>
      <c r="E104" s="100"/>
      <c r="F104" s="101"/>
      <c r="G104" s="34" t="s">
        <v>30</v>
      </c>
      <c r="H104" s="31"/>
      <c r="I104" s="32">
        <v>200</v>
      </c>
      <c r="J104" s="36">
        <v>0</v>
      </c>
      <c r="K104" s="35">
        <v>3183.43</v>
      </c>
      <c r="L104" s="35">
        <f t="shared" si="9"/>
        <v>3183.43</v>
      </c>
      <c r="M104" s="36">
        <v>0</v>
      </c>
      <c r="N104" s="35">
        <v>3183.43</v>
      </c>
      <c r="O104" s="35">
        <f t="shared" si="16"/>
        <v>3183.43</v>
      </c>
      <c r="P104" s="73">
        <f t="shared" si="11"/>
        <v>1</v>
      </c>
    </row>
    <row r="105" spans="1:16" ht="23.25">
      <c r="A105" s="17"/>
      <c r="B105" s="102" t="s">
        <v>93</v>
      </c>
      <c r="C105" s="102"/>
      <c r="D105" s="102"/>
      <c r="E105" s="102"/>
      <c r="F105" s="103"/>
      <c r="G105" s="47" t="s">
        <v>238</v>
      </c>
      <c r="H105" s="48" t="s">
        <v>133</v>
      </c>
      <c r="I105" s="32" t="s">
        <v>12</v>
      </c>
      <c r="J105" s="35">
        <f>J106</f>
        <v>49004</v>
      </c>
      <c r="K105" s="35">
        <f>K106+K109</f>
        <v>0</v>
      </c>
      <c r="L105" s="35">
        <f t="shared" si="9"/>
        <v>49004</v>
      </c>
      <c r="M105" s="35">
        <f>M106</f>
        <v>49004</v>
      </c>
      <c r="N105" s="35">
        <f>N106+N109</f>
        <v>0</v>
      </c>
      <c r="O105" s="35">
        <f t="shared" si="16"/>
        <v>49004</v>
      </c>
      <c r="P105" s="73">
        <f t="shared" si="11"/>
        <v>1</v>
      </c>
    </row>
    <row r="106" spans="1:16" ht="22.5">
      <c r="A106" s="17"/>
      <c r="B106" s="100">
        <v>500</v>
      </c>
      <c r="C106" s="100"/>
      <c r="D106" s="100"/>
      <c r="E106" s="100"/>
      <c r="F106" s="101"/>
      <c r="G106" s="34" t="s">
        <v>30</v>
      </c>
      <c r="H106" s="31" t="s">
        <v>12</v>
      </c>
      <c r="I106" s="32">
        <v>200</v>
      </c>
      <c r="J106" s="36">
        <v>49004</v>
      </c>
      <c r="K106" s="35">
        <v>0</v>
      </c>
      <c r="L106" s="35">
        <f t="shared" si="9"/>
        <v>49004</v>
      </c>
      <c r="M106" s="36">
        <v>49004</v>
      </c>
      <c r="N106" s="35">
        <v>0</v>
      </c>
      <c r="O106" s="35">
        <f t="shared" si="16"/>
        <v>49004</v>
      </c>
      <c r="P106" s="73">
        <f t="shared" si="11"/>
        <v>1</v>
      </c>
    </row>
    <row r="107" spans="1:16" ht="57">
      <c r="A107" s="17"/>
      <c r="B107" s="102" t="s">
        <v>93</v>
      </c>
      <c r="C107" s="102"/>
      <c r="D107" s="102"/>
      <c r="E107" s="102"/>
      <c r="F107" s="103"/>
      <c r="G107" s="82" t="s">
        <v>242</v>
      </c>
      <c r="H107" s="81" t="s">
        <v>243</v>
      </c>
      <c r="I107" s="32" t="s">
        <v>12</v>
      </c>
      <c r="J107" s="35">
        <f>J108</f>
        <v>113800</v>
      </c>
      <c r="K107" s="35">
        <f>K108+K111</f>
        <v>0</v>
      </c>
      <c r="L107" s="35">
        <f t="shared" ref="L107:L108" si="17">J107+K107</f>
        <v>113800</v>
      </c>
      <c r="M107" s="35">
        <f>M108</f>
        <v>113800</v>
      </c>
      <c r="N107" s="35">
        <f>N108+N111</f>
        <v>0</v>
      </c>
      <c r="O107" s="35">
        <f t="shared" ref="O107:O108" si="18">M107+N107</f>
        <v>113800</v>
      </c>
      <c r="P107" s="73">
        <f t="shared" ref="P107:P108" si="19">O107/L107</f>
        <v>1</v>
      </c>
    </row>
    <row r="108" spans="1:16" ht="22.5">
      <c r="A108" s="17"/>
      <c r="B108" s="100">
        <v>500</v>
      </c>
      <c r="C108" s="100"/>
      <c r="D108" s="100"/>
      <c r="E108" s="100"/>
      <c r="F108" s="101"/>
      <c r="G108" s="34" t="s">
        <v>30</v>
      </c>
      <c r="H108" s="31" t="s">
        <v>12</v>
      </c>
      <c r="I108" s="32">
        <v>200</v>
      </c>
      <c r="J108" s="36">
        <v>113800</v>
      </c>
      <c r="K108" s="35">
        <v>0</v>
      </c>
      <c r="L108" s="35">
        <f t="shared" si="17"/>
        <v>113800</v>
      </c>
      <c r="M108" s="36">
        <v>113800</v>
      </c>
      <c r="N108" s="35">
        <v>0</v>
      </c>
      <c r="O108" s="35">
        <f t="shared" si="18"/>
        <v>113800</v>
      </c>
      <c r="P108" s="73">
        <f t="shared" si="19"/>
        <v>1</v>
      </c>
    </row>
    <row r="109" spans="1:16" ht="15.75">
      <c r="A109" s="17"/>
      <c r="B109" s="106" t="s">
        <v>134</v>
      </c>
      <c r="C109" s="106"/>
      <c r="D109" s="106"/>
      <c r="E109" s="106"/>
      <c r="F109" s="107"/>
      <c r="G109" s="41" t="s">
        <v>135</v>
      </c>
      <c r="H109" s="27" t="s">
        <v>136</v>
      </c>
      <c r="I109" s="28" t="s">
        <v>12</v>
      </c>
      <c r="J109" s="29">
        <f>J110+J112</f>
        <v>1405054.8</v>
      </c>
      <c r="K109" s="29">
        <f>K110+K112</f>
        <v>0</v>
      </c>
      <c r="L109" s="29">
        <f t="shared" si="9"/>
        <v>1405054.8</v>
      </c>
      <c r="M109" s="29">
        <f>M110+M112</f>
        <v>1405054.8</v>
      </c>
      <c r="N109" s="29">
        <f>N110+N112</f>
        <v>0</v>
      </c>
      <c r="O109" s="29">
        <f t="shared" ref="O109:O115" si="20">M109+N109</f>
        <v>1405054.8</v>
      </c>
      <c r="P109" s="73">
        <f t="shared" si="11"/>
        <v>1</v>
      </c>
    </row>
    <row r="110" spans="1:16" ht="24.75" customHeight="1">
      <c r="A110" s="17"/>
      <c r="B110" s="94" t="s">
        <v>137</v>
      </c>
      <c r="C110" s="94"/>
      <c r="D110" s="94"/>
      <c r="E110" s="94"/>
      <c r="F110" s="95"/>
      <c r="G110" s="34" t="s">
        <v>138</v>
      </c>
      <c r="H110" s="31" t="s">
        <v>139</v>
      </c>
      <c r="I110" s="32" t="s">
        <v>12</v>
      </c>
      <c r="J110" s="35">
        <f>J111</f>
        <v>1105054.8</v>
      </c>
      <c r="K110" s="35">
        <f>K111</f>
        <v>0</v>
      </c>
      <c r="L110" s="35">
        <f t="shared" si="9"/>
        <v>1105054.8</v>
      </c>
      <c r="M110" s="35">
        <f>M111</f>
        <v>1105054.8</v>
      </c>
      <c r="N110" s="35">
        <f>N111</f>
        <v>0</v>
      </c>
      <c r="O110" s="35">
        <f t="shared" si="20"/>
        <v>1105054.8</v>
      </c>
      <c r="P110" s="73">
        <f t="shared" si="11"/>
        <v>1</v>
      </c>
    </row>
    <row r="111" spans="1:16" ht="22.5">
      <c r="A111" s="17"/>
      <c r="B111" s="100">
        <v>500</v>
      </c>
      <c r="C111" s="100"/>
      <c r="D111" s="100"/>
      <c r="E111" s="100"/>
      <c r="F111" s="101"/>
      <c r="G111" s="34" t="s">
        <v>30</v>
      </c>
      <c r="H111" s="31" t="s">
        <v>12</v>
      </c>
      <c r="I111" s="32">
        <v>200</v>
      </c>
      <c r="J111" s="35">
        <v>1105054.8</v>
      </c>
      <c r="K111" s="36">
        <v>0</v>
      </c>
      <c r="L111" s="35">
        <f t="shared" si="9"/>
        <v>1105054.8</v>
      </c>
      <c r="M111" s="35">
        <v>1105054.8</v>
      </c>
      <c r="N111" s="36">
        <v>0</v>
      </c>
      <c r="O111" s="35">
        <f t="shared" si="20"/>
        <v>1105054.8</v>
      </c>
      <c r="P111" s="73">
        <f t="shared" si="11"/>
        <v>1</v>
      </c>
    </row>
    <row r="112" spans="1:16" ht="24.75" customHeight="1">
      <c r="A112" s="17"/>
      <c r="B112" s="94" t="s">
        <v>137</v>
      </c>
      <c r="C112" s="94"/>
      <c r="D112" s="94"/>
      <c r="E112" s="94"/>
      <c r="F112" s="95"/>
      <c r="G112" s="34" t="s">
        <v>140</v>
      </c>
      <c r="H112" s="31" t="s">
        <v>141</v>
      </c>
      <c r="I112" s="32" t="s">
        <v>12</v>
      </c>
      <c r="J112" s="35">
        <f>J113+J114</f>
        <v>300000</v>
      </c>
      <c r="K112" s="35">
        <f>K113</f>
        <v>0</v>
      </c>
      <c r="L112" s="35">
        <f t="shared" si="9"/>
        <v>300000</v>
      </c>
      <c r="M112" s="35">
        <f>M114+M113</f>
        <v>300000</v>
      </c>
      <c r="N112" s="35">
        <f>N114</f>
        <v>0</v>
      </c>
      <c r="O112" s="35">
        <f t="shared" si="20"/>
        <v>300000</v>
      </c>
      <c r="P112" s="73">
        <f t="shared" si="11"/>
        <v>1</v>
      </c>
    </row>
    <row r="113" spans="1:16" ht="22.5">
      <c r="A113" s="17"/>
      <c r="B113" s="100">
        <v>500</v>
      </c>
      <c r="C113" s="100"/>
      <c r="D113" s="100"/>
      <c r="E113" s="100"/>
      <c r="F113" s="101"/>
      <c r="G113" s="34" t="s">
        <v>30</v>
      </c>
      <c r="H113" s="31" t="s">
        <v>12</v>
      </c>
      <c r="I113" s="32">
        <v>200</v>
      </c>
      <c r="J113" s="35">
        <f>20000-4856</f>
        <v>15144</v>
      </c>
      <c r="K113" s="36">
        <v>0</v>
      </c>
      <c r="L113" s="35">
        <f t="shared" si="9"/>
        <v>15144</v>
      </c>
      <c r="M113" s="35">
        <v>15144</v>
      </c>
      <c r="N113" s="36">
        <v>0</v>
      </c>
      <c r="O113" s="35">
        <f t="shared" si="20"/>
        <v>15144</v>
      </c>
      <c r="P113" s="73">
        <f t="shared" ref="P113" si="21">O113/L113</f>
        <v>1</v>
      </c>
    </row>
    <row r="114" spans="1:16" ht="15.75">
      <c r="A114" s="17"/>
      <c r="B114" s="100">
        <v>500</v>
      </c>
      <c r="C114" s="100"/>
      <c r="D114" s="100"/>
      <c r="E114" s="100"/>
      <c r="F114" s="101"/>
      <c r="G114" s="34" t="s">
        <v>79</v>
      </c>
      <c r="H114" s="31" t="s">
        <v>12</v>
      </c>
      <c r="I114" s="32">
        <v>400</v>
      </c>
      <c r="J114" s="35">
        <f>280000+4856</f>
        <v>284856</v>
      </c>
      <c r="K114" s="36">
        <v>0</v>
      </c>
      <c r="L114" s="35">
        <f t="shared" si="9"/>
        <v>284856</v>
      </c>
      <c r="M114" s="35">
        <v>284856</v>
      </c>
      <c r="N114" s="36">
        <v>0</v>
      </c>
      <c r="O114" s="35">
        <f t="shared" si="20"/>
        <v>284856</v>
      </c>
      <c r="P114" s="73">
        <f t="shared" si="11"/>
        <v>1</v>
      </c>
    </row>
    <row r="115" spans="1:16" ht="34.5">
      <c r="A115" s="17"/>
      <c r="B115" s="106" t="s">
        <v>142</v>
      </c>
      <c r="C115" s="106"/>
      <c r="D115" s="106"/>
      <c r="E115" s="106"/>
      <c r="F115" s="107"/>
      <c r="G115" s="75" t="s">
        <v>239</v>
      </c>
      <c r="H115" s="85" t="s">
        <v>143</v>
      </c>
      <c r="I115" s="86" t="s">
        <v>12</v>
      </c>
      <c r="J115" s="87">
        <f>J116+J118+J120+J124</f>
        <v>10321881</v>
      </c>
      <c r="K115" s="87">
        <f>K116</f>
        <v>4307953</v>
      </c>
      <c r="L115" s="87">
        <f t="shared" si="9"/>
        <v>14629834</v>
      </c>
      <c r="M115" s="87">
        <f>M116+M118+M120+M124</f>
        <v>10280091.99</v>
      </c>
      <c r="N115" s="87">
        <f>N116</f>
        <v>4307946</v>
      </c>
      <c r="O115" s="87">
        <f t="shared" si="20"/>
        <v>14588037.99</v>
      </c>
      <c r="P115" s="73">
        <f t="shared" si="11"/>
        <v>0.99714309745414753</v>
      </c>
    </row>
    <row r="116" spans="1:16" ht="15.75">
      <c r="A116" s="17"/>
      <c r="B116" s="106" t="s">
        <v>142</v>
      </c>
      <c r="C116" s="106"/>
      <c r="D116" s="106"/>
      <c r="E116" s="106"/>
      <c r="F116" s="107"/>
      <c r="G116" s="41" t="s">
        <v>144</v>
      </c>
      <c r="H116" s="27" t="s">
        <v>145</v>
      </c>
      <c r="I116" s="28" t="s">
        <v>12</v>
      </c>
      <c r="J116" s="29">
        <f>J117+J119+J121+J125</f>
        <v>10321881</v>
      </c>
      <c r="K116" s="29">
        <f>K117+K119+K121+K123+K127</f>
        <v>4307953</v>
      </c>
      <c r="L116" s="29">
        <f t="shared" si="9"/>
        <v>14629834</v>
      </c>
      <c r="M116" s="29">
        <f>M117+M119+M121+M125</f>
        <v>10280091.99</v>
      </c>
      <c r="N116" s="29">
        <f>N117+N119+N121+N123+N127</f>
        <v>4307946</v>
      </c>
      <c r="O116" s="29">
        <f t="shared" ref="O116:O117" si="22">M116+N116</f>
        <v>14588037.99</v>
      </c>
      <c r="P116" s="73">
        <f t="shared" si="11"/>
        <v>0.99714309745414753</v>
      </c>
    </row>
    <row r="117" spans="1:16" ht="24.75" customHeight="1">
      <c r="A117" s="17"/>
      <c r="B117" s="94" t="s">
        <v>137</v>
      </c>
      <c r="C117" s="94"/>
      <c r="D117" s="94"/>
      <c r="E117" s="94"/>
      <c r="F117" s="95"/>
      <c r="G117" s="34" t="s">
        <v>146</v>
      </c>
      <c r="H117" s="31" t="s">
        <v>147</v>
      </c>
      <c r="I117" s="32" t="s">
        <v>12</v>
      </c>
      <c r="J117" s="35">
        <f>J118</f>
        <v>0</v>
      </c>
      <c r="K117" s="35">
        <f>K118</f>
        <v>2388530</v>
      </c>
      <c r="L117" s="35">
        <f t="shared" si="9"/>
        <v>2388530</v>
      </c>
      <c r="M117" s="35">
        <f>M118</f>
        <v>0</v>
      </c>
      <c r="N117" s="35">
        <f>N118</f>
        <v>2388530</v>
      </c>
      <c r="O117" s="35">
        <f t="shared" si="22"/>
        <v>2388530</v>
      </c>
      <c r="P117" s="73">
        <f t="shared" si="11"/>
        <v>1</v>
      </c>
    </row>
    <row r="118" spans="1:16" ht="22.5">
      <c r="A118" s="17"/>
      <c r="B118" s="100">
        <v>500</v>
      </c>
      <c r="C118" s="100"/>
      <c r="D118" s="100"/>
      <c r="E118" s="100"/>
      <c r="F118" s="101"/>
      <c r="G118" s="34" t="s">
        <v>30</v>
      </c>
      <c r="H118" s="31" t="s">
        <v>12</v>
      </c>
      <c r="I118" s="32">
        <v>200</v>
      </c>
      <c r="J118" s="35">
        <v>0</v>
      </c>
      <c r="K118" s="36">
        <v>2388530</v>
      </c>
      <c r="L118" s="35">
        <f>J118+K118</f>
        <v>2388530</v>
      </c>
      <c r="M118" s="35">
        <v>0</v>
      </c>
      <c r="N118" s="36">
        <v>2388530</v>
      </c>
      <c r="O118" s="35">
        <f>M118+N118</f>
        <v>2388530</v>
      </c>
      <c r="P118" s="73">
        <f t="shared" ref="P118:P181" si="23">O118/L118</f>
        <v>1</v>
      </c>
    </row>
    <row r="119" spans="1:16" ht="24.75" customHeight="1">
      <c r="A119" s="17"/>
      <c r="B119" s="94" t="s">
        <v>137</v>
      </c>
      <c r="C119" s="94"/>
      <c r="D119" s="94"/>
      <c r="E119" s="94"/>
      <c r="F119" s="95"/>
      <c r="G119" s="34" t="s">
        <v>148</v>
      </c>
      <c r="H119" s="31" t="s">
        <v>149</v>
      </c>
      <c r="I119" s="32" t="s">
        <v>12</v>
      </c>
      <c r="J119" s="35">
        <f>J120</f>
        <v>0</v>
      </c>
      <c r="K119" s="35">
        <f>K120</f>
        <v>1251600.19</v>
      </c>
      <c r="L119" s="35">
        <f t="shared" ref="L119:L150" si="24">J119+K119</f>
        <v>1251600.19</v>
      </c>
      <c r="M119" s="35">
        <f>M120</f>
        <v>0</v>
      </c>
      <c r="N119" s="35">
        <f>N120</f>
        <v>1251593.19</v>
      </c>
      <c r="O119" s="35">
        <f t="shared" ref="O119:O124" si="25">M119+N119</f>
        <v>1251593.19</v>
      </c>
      <c r="P119" s="73">
        <f t="shared" si="23"/>
        <v>0.99999440715968568</v>
      </c>
    </row>
    <row r="120" spans="1:16" ht="22.5">
      <c r="A120" s="17"/>
      <c r="B120" s="100">
        <v>500</v>
      </c>
      <c r="C120" s="100"/>
      <c r="D120" s="100"/>
      <c r="E120" s="100"/>
      <c r="F120" s="101"/>
      <c r="G120" s="34" t="s">
        <v>30</v>
      </c>
      <c r="H120" s="31" t="s">
        <v>12</v>
      </c>
      <c r="I120" s="32">
        <v>200</v>
      </c>
      <c r="J120" s="35">
        <v>0</v>
      </c>
      <c r="K120" s="36">
        <v>1251600.19</v>
      </c>
      <c r="L120" s="35">
        <f t="shared" si="24"/>
        <v>1251600.19</v>
      </c>
      <c r="M120" s="35">
        <v>0</v>
      </c>
      <c r="N120" s="36">
        <v>1251593.19</v>
      </c>
      <c r="O120" s="35">
        <f t="shared" si="25"/>
        <v>1251593.19</v>
      </c>
      <c r="P120" s="73">
        <f t="shared" si="23"/>
        <v>0.99999440715968568</v>
      </c>
    </row>
    <row r="121" spans="1:16" ht="24.75" customHeight="1">
      <c r="A121" s="17"/>
      <c r="B121" s="94" t="s">
        <v>137</v>
      </c>
      <c r="C121" s="94"/>
      <c r="D121" s="94"/>
      <c r="E121" s="94"/>
      <c r="F121" s="95"/>
      <c r="G121" s="34" t="s">
        <v>150</v>
      </c>
      <c r="H121" s="31" t="s">
        <v>151</v>
      </c>
      <c r="I121" s="32" t="s">
        <v>12</v>
      </c>
      <c r="J121" s="35">
        <f>J122</f>
        <v>3527269</v>
      </c>
      <c r="K121" s="35">
        <f>K122</f>
        <v>0</v>
      </c>
      <c r="L121" s="35">
        <f t="shared" si="24"/>
        <v>3527269</v>
      </c>
      <c r="M121" s="35">
        <f>M122</f>
        <v>3527268.23</v>
      </c>
      <c r="N121" s="35">
        <f>N122</f>
        <v>0</v>
      </c>
      <c r="O121" s="35">
        <f t="shared" si="25"/>
        <v>3527268.23</v>
      </c>
      <c r="P121" s="73">
        <f t="shared" si="23"/>
        <v>0.99999978170080028</v>
      </c>
    </row>
    <row r="122" spans="1:16" ht="22.5">
      <c r="A122" s="17"/>
      <c r="B122" s="100">
        <v>500</v>
      </c>
      <c r="C122" s="100"/>
      <c r="D122" s="100"/>
      <c r="E122" s="100"/>
      <c r="F122" s="101"/>
      <c r="G122" s="34" t="s">
        <v>30</v>
      </c>
      <c r="H122" s="31" t="s">
        <v>12</v>
      </c>
      <c r="I122" s="32">
        <v>200</v>
      </c>
      <c r="J122" s="35">
        <v>3527269</v>
      </c>
      <c r="K122" s="36">
        <v>0</v>
      </c>
      <c r="L122" s="35">
        <f t="shared" si="24"/>
        <v>3527269</v>
      </c>
      <c r="M122" s="35">
        <v>3527268.23</v>
      </c>
      <c r="N122" s="36">
        <v>0</v>
      </c>
      <c r="O122" s="35">
        <f t="shared" si="25"/>
        <v>3527268.23</v>
      </c>
      <c r="P122" s="73">
        <f t="shared" si="23"/>
        <v>0.99999978170080028</v>
      </c>
    </row>
    <row r="123" spans="1:16" ht="24.75" customHeight="1">
      <c r="A123" s="17"/>
      <c r="B123" s="94" t="s">
        <v>137</v>
      </c>
      <c r="C123" s="94"/>
      <c r="D123" s="94"/>
      <c r="E123" s="94"/>
      <c r="F123" s="95"/>
      <c r="G123" s="34" t="s">
        <v>150</v>
      </c>
      <c r="H123" s="31" t="s">
        <v>152</v>
      </c>
      <c r="I123" s="32" t="s">
        <v>12</v>
      </c>
      <c r="J123" s="35">
        <f>J124</f>
        <v>0</v>
      </c>
      <c r="K123" s="35">
        <f>K124</f>
        <v>229140.97</v>
      </c>
      <c r="L123" s="35">
        <f t="shared" si="24"/>
        <v>229140.97</v>
      </c>
      <c r="M123" s="35">
        <f>M124</f>
        <v>0</v>
      </c>
      <c r="N123" s="35">
        <f>N124</f>
        <v>229140.97</v>
      </c>
      <c r="O123" s="35">
        <f t="shared" si="25"/>
        <v>229140.97</v>
      </c>
      <c r="P123" s="73">
        <f t="shared" si="23"/>
        <v>1</v>
      </c>
    </row>
    <row r="124" spans="1:16" ht="22.5">
      <c r="A124" s="17"/>
      <c r="B124" s="100">
        <v>500</v>
      </c>
      <c r="C124" s="100"/>
      <c r="D124" s="100"/>
      <c r="E124" s="100"/>
      <c r="F124" s="101"/>
      <c r="G124" s="34" t="s">
        <v>30</v>
      </c>
      <c r="H124" s="31" t="s">
        <v>12</v>
      </c>
      <c r="I124" s="32">
        <v>200</v>
      </c>
      <c r="J124" s="35">
        <v>0</v>
      </c>
      <c r="K124" s="36">
        <v>229140.97</v>
      </c>
      <c r="L124" s="35">
        <f t="shared" si="24"/>
        <v>229140.97</v>
      </c>
      <c r="M124" s="35">
        <v>0</v>
      </c>
      <c r="N124" s="36">
        <v>229140.97</v>
      </c>
      <c r="O124" s="35">
        <f t="shared" si="25"/>
        <v>229140.97</v>
      </c>
      <c r="P124" s="73">
        <f t="shared" si="23"/>
        <v>1</v>
      </c>
    </row>
    <row r="125" spans="1:16" ht="24.75" customHeight="1">
      <c r="A125" s="17"/>
      <c r="B125" s="94" t="s">
        <v>137</v>
      </c>
      <c r="C125" s="94"/>
      <c r="D125" s="94"/>
      <c r="E125" s="94"/>
      <c r="F125" s="95"/>
      <c r="G125" s="34" t="s">
        <v>153</v>
      </c>
      <c r="H125" s="31" t="s">
        <v>154</v>
      </c>
      <c r="I125" s="32" t="s">
        <v>12</v>
      </c>
      <c r="J125" s="35">
        <f>J126</f>
        <v>6794612</v>
      </c>
      <c r="K125" s="35">
        <f>K126</f>
        <v>0</v>
      </c>
      <c r="L125" s="35">
        <f>J125+K125</f>
        <v>6794612</v>
      </c>
      <c r="M125" s="35">
        <f>M126</f>
        <v>6752823.7599999998</v>
      </c>
      <c r="N125" s="35">
        <f>N126</f>
        <v>0</v>
      </c>
      <c r="O125" s="35">
        <f>M125+N125</f>
        <v>6752823.7599999998</v>
      </c>
      <c r="P125" s="73">
        <f t="shared" si="23"/>
        <v>0.99384979745716162</v>
      </c>
    </row>
    <row r="126" spans="1:16" ht="22.5">
      <c r="A126" s="17"/>
      <c r="B126" s="100">
        <v>500</v>
      </c>
      <c r="C126" s="100"/>
      <c r="D126" s="100"/>
      <c r="E126" s="100"/>
      <c r="F126" s="101"/>
      <c r="G126" s="34" t="s">
        <v>30</v>
      </c>
      <c r="H126" s="31" t="s">
        <v>12</v>
      </c>
      <c r="I126" s="32">
        <v>200</v>
      </c>
      <c r="J126" s="35">
        <v>6794612</v>
      </c>
      <c r="K126" s="36">
        <v>0</v>
      </c>
      <c r="L126" s="35">
        <f>J126+K126</f>
        <v>6794612</v>
      </c>
      <c r="M126" s="35">
        <v>6752823.7599999998</v>
      </c>
      <c r="N126" s="36">
        <v>0</v>
      </c>
      <c r="O126" s="35">
        <f>M126+N126</f>
        <v>6752823.7599999998</v>
      </c>
      <c r="P126" s="73">
        <f t="shared" si="23"/>
        <v>0.99384979745716162</v>
      </c>
    </row>
    <row r="127" spans="1:16" ht="24.75" customHeight="1">
      <c r="A127" s="17"/>
      <c r="B127" s="94" t="s">
        <v>137</v>
      </c>
      <c r="C127" s="94"/>
      <c r="D127" s="94"/>
      <c r="E127" s="94"/>
      <c r="F127" s="95"/>
      <c r="G127" s="34" t="s">
        <v>153</v>
      </c>
      <c r="H127" s="31" t="s">
        <v>155</v>
      </c>
      <c r="I127" s="32" t="s">
        <v>12</v>
      </c>
      <c r="J127" s="35">
        <f>J128</f>
        <v>0</v>
      </c>
      <c r="K127" s="35">
        <f>K128</f>
        <v>438681.84</v>
      </c>
      <c r="L127" s="35">
        <f>J127+K127</f>
        <v>438681.84</v>
      </c>
      <c r="M127" s="35">
        <f>M128</f>
        <v>0</v>
      </c>
      <c r="N127" s="35">
        <f>N128</f>
        <v>438681.84</v>
      </c>
      <c r="O127" s="35">
        <f>M127+N127</f>
        <v>438681.84</v>
      </c>
      <c r="P127" s="73">
        <f t="shared" si="23"/>
        <v>1</v>
      </c>
    </row>
    <row r="128" spans="1:16" ht="22.5">
      <c r="A128" s="17"/>
      <c r="B128" s="100">
        <v>500</v>
      </c>
      <c r="C128" s="100"/>
      <c r="D128" s="100"/>
      <c r="E128" s="100"/>
      <c r="F128" s="101"/>
      <c r="G128" s="34" t="s">
        <v>30</v>
      </c>
      <c r="H128" s="31" t="s">
        <v>12</v>
      </c>
      <c r="I128" s="32">
        <v>200</v>
      </c>
      <c r="J128" s="35">
        <v>0</v>
      </c>
      <c r="K128" s="36">
        <v>438681.84</v>
      </c>
      <c r="L128" s="35">
        <f>J128+K128</f>
        <v>438681.84</v>
      </c>
      <c r="M128" s="35">
        <v>0</v>
      </c>
      <c r="N128" s="36">
        <v>438681.84</v>
      </c>
      <c r="O128" s="35">
        <f>M128+N128</f>
        <v>438681.84</v>
      </c>
      <c r="P128" s="73">
        <f t="shared" si="23"/>
        <v>1</v>
      </c>
    </row>
    <row r="129" spans="1:16" ht="33.75">
      <c r="A129" s="17"/>
      <c r="B129" s="106" t="s">
        <v>142</v>
      </c>
      <c r="C129" s="106"/>
      <c r="D129" s="106"/>
      <c r="E129" s="106"/>
      <c r="F129" s="107"/>
      <c r="G129" s="22" t="s">
        <v>156</v>
      </c>
      <c r="H129" s="23" t="s">
        <v>157</v>
      </c>
      <c r="I129" s="24" t="s">
        <v>12</v>
      </c>
      <c r="J129" s="25">
        <f t="shared" ref="J129:K131" si="26">J130</f>
        <v>2805919.29</v>
      </c>
      <c r="K129" s="25">
        <f t="shared" si="26"/>
        <v>1267000</v>
      </c>
      <c r="L129" s="25">
        <f t="shared" si="24"/>
        <v>4072919.29</v>
      </c>
      <c r="M129" s="25">
        <f t="shared" ref="M129:N131" si="27">M130</f>
        <v>2805919.29</v>
      </c>
      <c r="N129" s="25">
        <f t="shared" si="27"/>
        <v>1267000</v>
      </c>
      <c r="O129" s="25">
        <f t="shared" ref="O129:O150" si="28">M129+N129</f>
        <v>4072919.29</v>
      </c>
      <c r="P129" s="73">
        <f t="shared" si="23"/>
        <v>1</v>
      </c>
    </row>
    <row r="130" spans="1:16" ht="22.5">
      <c r="A130" s="17"/>
      <c r="B130" s="106" t="s">
        <v>142</v>
      </c>
      <c r="C130" s="106"/>
      <c r="D130" s="106"/>
      <c r="E130" s="106"/>
      <c r="F130" s="107"/>
      <c r="G130" s="41" t="s">
        <v>158</v>
      </c>
      <c r="H130" s="27" t="s">
        <v>159</v>
      </c>
      <c r="I130" s="28" t="s">
        <v>12</v>
      </c>
      <c r="J130" s="29">
        <f t="shared" si="26"/>
        <v>2805919.29</v>
      </c>
      <c r="K130" s="29">
        <f t="shared" si="26"/>
        <v>1267000</v>
      </c>
      <c r="L130" s="29">
        <f t="shared" si="24"/>
        <v>4072919.29</v>
      </c>
      <c r="M130" s="29">
        <f t="shared" si="27"/>
        <v>2805919.29</v>
      </c>
      <c r="N130" s="29">
        <f t="shared" si="27"/>
        <v>1267000</v>
      </c>
      <c r="O130" s="29">
        <f t="shared" si="28"/>
        <v>4072919.29</v>
      </c>
      <c r="P130" s="73">
        <f t="shared" si="23"/>
        <v>1</v>
      </c>
    </row>
    <row r="131" spans="1:16" ht="24.75" customHeight="1">
      <c r="A131" s="17"/>
      <c r="B131" s="94" t="s">
        <v>137</v>
      </c>
      <c r="C131" s="94"/>
      <c r="D131" s="94"/>
      <c r="E131" s="94"/>
      <c r="F131" s="95"/>
      <c r="G131" s="47" t="s">
        <v>130</v>
      </c>
      <c r="H131" s="54" t="s">
        <v>160</v>
      </c>
      <c r="I131" s="32" t="s">
        <v>12</v>
      </c>
      <c r="J131" s="35">
        <f t="shared" si="26"/>
        <v>2805919.29</v>
      </c>
      <c r="K131" s="35">
        <f t="shared" si="26"/>
        <v>1267000</v>
      </c>
      <c r="L131" s="35">
        <f t="shared" si="24"/>
        <v>4072919.29</v>
      </c>
      <c r="M131" s="35">
        <f t="shared" si="27"/>
        <v>2805919.29</v>
      </c>
      <c r="N131" s="35">
        <f t="shared" si="27"/>
        <v>1267000</v>
      </c>
      <c r="O131" s="35">
        <f t="shared" si="28"/>
        <v>4072919.29</v>
      </c>
      <c r="P131" s="73">
        <f t="shared" si="23"/>
        <v>1</v>
      </c>
    </row>
    <row r="132" spans="1:16" ht="22.5">
      <c r="A132" s="17"/>
      <c r="B132" s="100">
        <v>500</v>
      </c>
      <c r="C132" s="100"/>
      <c r="D132" s="100"/>
      <c r="E132" s="100"/>
      <c r="F132" s="101"/>
      <c r="G132" s="34" t="s">
        <v>30</v>
      </c>
      <c r="H132" s="31" t="s">
        <v>12</v>
      </c>
      <c r="I132" s="32">
        <v>200</v>
      </c>
      <c r="J132" s="35">
        <v>2805919.29</v>
      </c>
      <c r="K132" s="36">
        <v>1267000</v>
      </c>
      <c r="L132" s="35">
        <f t="shared" si="24"/>
        <v>4072919.29</v>
      </c>
      <c r="M132" s="35">
        <f>1010056.79+813716.59+573203.62+408942.29</f>
        <v>2805919.29</v>
      </c>
      <c r="N132" s="36">
        <f>745000.01+521999.99</f>
        <v>1267000</v>
      </c>
      <c r="O132" s="35">
        <f t="shared" si="28"/>
        <v>4072919.29</v>
      </c>
      <c r="P132" s="73">
        <f t="shared" si="23"/>
        <v>1</v>
      </c>
    </row>
    <row r="133" spans="1:16" ht="21">
      <c r="A133" s="17"/>
      <c r="B133" s="90" t="s">
        <v>161</v>
      </c>
      <c r="C133" s="90"/>
      <c r="D133" s="90"/>
      <c r="E133" s="90"/>
      <c r="F133" s="91"/>
      <c r="G133" s="18" t="s">
        <v>162</v>
      </c>
      <c r="H133" s="19" t="s">
        <v>163</v>
      </c>
      <c r="I133" s="20" t="s">
        <v>12</v>
      </c>
      <c r="J133" s="21">
        <f>J134</f>
        <v>62396</v>
      </c>
      <c r="K133" s="21">
        <f>K134</f>
        <v>3687917.2199999997</v>
      </c>
      <c r="L133" s="21">
        <f t="shared" si="24"/>
        <v>3750313.2199999997</v>
      </c>
      <c r="M133" s="21">
        <f>M134</f>
        <v>62396</v>
      </c>
      <c r="N133" s="21">
        <f>N134</f>
        <v>3687917.2199999997</v>
      </c>
      <c r="O133" s="21">
        <f t="shared" si="28"/>
        <v>3750313.2199999997</v>
      </c>
      <c r="P133" s="73">
        <f t="shared" si="23"/>
        <v>1</v>
      </c>
    </row>
    <row r="134" spans="1:16" ht="33.75">
      <c r="A134" s="17"/>
      <c r="B134" s="92" t="s">
        <v>164</v>
      </c>
      <c r="C134" s="92"/>
      <c r="D134" s="92"/>
      <c r="E134" s="92"/>
      <c r="F134" s="93"/>
      <c r="G134" s="22" t="s">
        <v>165</v>
      </c>
      <c r="H134" s="23" t="s">
        <v>166</v>
      </c>
      <c r="I134" s="24" t="s">
        <v>12</v>
      </c>
      <c r="J134" s="25">
        <f>J135+J142+J145+J148+J156+J162+J165</f>
        <v>62396</v>
      </c>
      <c r="K134" s="25">
        <f>K135+K142+K145+K148+K156+K151+K162+K165</f>
        <v>3687917.2199999997</v>
      </c>
      <c r="L134" s="25">
        <f t="shared" si="24"/>
        <v>3750313.2199999997</v>
      </c>
      <c r="M134" s="25">
        <f>M135+M142+M145+M148+M156+M162+M165</f>
        <v>62396</v>
      </c>
      <c r="N134" s="25">
        <f>N135+N142+N145+N148+N156+N151+N162+N165</f>
        <v>3687917.2199999997</v>
      </c>
      <c r="O134" s="25">
        <f t="shared" si="28"/>
        <v>3750313.2199999997</v>
      </c>
      <c r="P134" s="73">
        <f t="shared" si="23"/>
        <v>1</v>
      </c>
    </row>
    <row r="135" spans="1:16" ht="22.5">
      <c r="A135" s="17"/>
      <c r="B135" s="92" t="s">
        <v>164</v>
      </c>
      <c r="C135" s="92"/>
      <c r="D135" s="92"/>
      <c r="E135" s="92"/>
      <c r="F135" s="93"/>
      <c r="G135" s="41" t="s">
        <v>167</v>
      </c>
      <c r="H135" s="27" t="s">
        <v>168</v>
      </c>
      <c r="I135" s="28" t="s">
        <v>12</v>
      </c>
      <c r="J135" s="29">
        <f>J136+J138+J140</f>
        <v>0</v>
      </c>
      <c r="K135" s="29">
        <f>K136+K138+K140</f>
        <v>527707</v>
      </c>
      <c r="L135" s="29">
        <f t="shared" si="24"/>
        <v>527707</v>
      </c>
      <c r="M135" s="29">
        <f>M136+M138+M140</f>
        <v>0</v>
      </c>
      <c r="N135" s="29">
        <f>N136+N138+N140</f>
        <v>527707</v>
      </c>
      <c r="O135" s="29">
        <f t="shared" si="28"/>
        <v>527707</v>
      </c>
      <c r="P135" s="73">
        <f t="shared" si="23"/>
        <v>1</v>
      </c>
    </row>
    <row r="136" spans="1:16" ht="22.5">
      <c r="A136" s="17"/>
      <c r="B136" s="94" t="s">
        <v>169</v>
      </c>
      <c r="C136" s="94"/>
      <c r="D136" s="94"/>
      <c r="E136" s="94"/>
      <c r="F136" s="95"/>
      <c r="G136" s="34" t="s">
        <v>170</v>
      </c>
      <c r="H136" s="31" t="s">
        <v>171</v>
      </c>
      <c r="I136" s="32" t="s">
        <v>12</v>
      </c>
      <c r="J136" s="35">
        <f>J137</f>
        <v>0</v>
      </c>
      <c r="K136" s="35">
        <f>K137</f>
        <v>17500</v>
      </c>
      <c r="L136" s="35">
        <f t="shared" si="24"/>
        <v>17500</v>
      </c>
      <c r="M136" s="35">
        <f>M137</f>
        <v>0</v>
      </c>
      <c r="N136" s="35">
        <f>N137</f>
        <v>17500</v>
      </c>
      <c r="O136" s="35">
        <f t="shared" si="28"/>
        <v>17500</v>
      </c>
      <c r="P136" s="73">
        <f t="shared" si="23"/>
        <v>1</v>
      </c>
    </row>
    <row r="137" spans="1:16" ht="22.5">
      <c r="A137" s="17"/>
      <c r="B137" s="94">
        <v>200</v>
      </c>
      <c r="C137" s="94"/>
      <c r="D137" s="94"/>
      <c r="E137" s="94"/>
      <c r="F137" s="95"/>
      <c r="G137" s="34" t="s">
        <v>30</v>
      </c>
      <c r="H137" s="31" t="s">
        <v>12</v>
      </c>
      <c r="I137" s="32">
        <v>200</v>
      </c>
      <c r="J137" s="36"/>
      <c r="K137" s="35">
        <v>17500</v>
      </c>
      <c r="L137" s="35">
        <f t="shared" si="24"/>
        <v>17500</v>
      </c>
      <c r="M137" s="36"/>
      <c r="N137" s="35">
        <v>17500</v>
      </c>
      <c r="O137" s="35">
        <f t="shared" si="28"/>
        <v>17500</v>
      </c>
      <c r="P137" s="73">
        <f t="shared" si="23"/>
        <v>1</v>
      </c>
    </row>
    <row r="138" spans="1:16" ht="22.5">
      <c r="A138" s="17"/>
      <c r="B138" s="94" t="s">
        <v>169</v>
      </c>
      <c r="C138" s="94"/>
      <c r="D138" s="94"/>
      <c r="E138" s="94"/>
      <c r="F138" s="95"/>
      <c r="G138" s="34" t="s">
        <v>172</v>
      </c>
      <c r="H138" s="31" t="s">
        <v>173</v>
      </c>
      <c r="I138" s="32" t="s">
        <v>12</v>
      </c>
      <c r="J138" s="35">
        <f>J139</f>
        <v>0</v>
      </c>
      <c r="K138" s="35">
        <f>K139</f>
        <v>90601</v>
      </c>
      <c r="L138" s="35">
        <f t="shared" si="24"/>
        <v>90601</v>
      </c>
      <c r="M138" s="35">
        <f>M139</f>
        <v>0</v>
      </c>
      <c r="N138" s="35">
        <f>N139</f>
        <v>90601</v>
      </c>
      <c r="O138" s="35">
        <f t="shared" si="28"/>
        <v>90601</v>
      </c>
      <c r="P138" s="73">
        <f t="shared" si="23"/>
        <v>1</v>
      </c>
    </row>
    <row r="139" spans="1:16" ht="22.5">
      <c r="A139" s="17"/>
      <c r="B139" s="94">
        <v>200</v>
      </c>
      <c r="C139" s="94"/>
      <c r="D139" s="94"/>
      <c r="E139" s="94"/>
      <c r="F139" s="95"/>
      <c r="G139" s="34" t="s">
        <v>30</v>
      </c>
      <c r="H139" s="31" t="s">
        <v>12</v>
      </c>
      <c r="I139" s="32">
        <v>200</v>
      </c>
      <c r="J139" s="36"/>
      <c r="K139" s="35">
        <f>50000+27500+1361+11740</f>
        <v>90601</v>
      </c>
      <c r="L139" s="35">
        <f t="shared" si="24"/>
        <v>90601</v>
      </c>
      <c r="M139" s="36"/>
      <c r="N139" s="35">
        <v>90601</v>
      </c>
      <c r="O139" s="35">
        <f t="shared" si="28"/>
        <v>90601</v>
      </c>
      <c r="P139" s="73">
        <f t="shared" si="23"/>
        <v>1</v>
      </c>
    </row>
    <row r="140" spans="1:16" ht="22.5">
      <c r="A140" s="17"/>
      <c r="B140" s="94" t="s">
        <v>169</v>
      </c>
      <c r="C140" s="94"/>
      <c r="D140" s="94"/>
      <c r="E140" s="94"/>
      <c r="F140" s="95"/>
      <c r="G140" s="34" t="s">
        <v>174</v>
      </c>
      <c r="H140" s="31" t="s">
        <v>175</v>
      </c>
      <c r="I140" s="32" t="s">
        <v>12</v>
      </c>
      <c r="J140" s="35">
        <f>J141</f>
        <v>0</v>
      </c>
      <c r="K140" s="35">
        <f>K141</f>
        <v>419606</v>
      </c>
      <c r="L140" s="35">
        <f t="shared" si="24"/>
        <v>419606</v>
      </c>
      <c r="M140" s="35">
        <f>M141</f>
        <v>0</v>
      </c>
      <c r="N140" s="35">
        <f>N141</f>
        <v>419606</v>
      </c>
      <c r="O140" s="35">
        <f t="shared" si="28"/>
        <v>419606</v>
      </c>
      <c r="P140" s="73">
        <f t="shared" si="23"/>
        <v>1</v>
      </c>
    </row>
    <row r="141" spans="1:16" ht="22.5">
      <c r="A141" s="17"/>
      <c r="B141" s="94">
        <v>200</v>
      </c>
      <c r="C141" s="94"/>
      <c r="D141" s="94"/>
      <c r="E141" s="94"/>
      <c r="F141" s="95"/>
      <c r="G141" s="34" t="s">
        <v>30</v>
      </c>
      <c r="H141" s="31" t="s">
        <v>12</v>
      </c>
      <c r="I141" s="32">
        <v>200</v>
      </c>
      <c r="J141" s="36"/>
      <c r="K141" s="35">
        <v>419606</v>
      </c>
      <c r="L141" s="35">
        <f t="shared" si="24"/>
        <v>419606</v>
      </c>
      <c r="M141" s="36"/>
      <c r="N141" s="77">
        <v>419606</v>
      </c>
      <c r="O141" s="35">
        <f t="shared" si="28"/>
        <v>419606</v>
      </c>
      <c r="P141" s="73">
        <f t="shared" si="23"/>
        <v>1</v>
      </c>
    </row>
    <row r="142" spans="1:16" ht="22.5">
      <c r="A142" s="17"/>
      <c r="B142" s="92" t="s">
        <v>164</v>
      </c>
      <c r="C142" s="92"/>
      <c r="D142" s="92"/>
      <c r="E142" s="92"/>
      <c r="F142" s="93"/>
      <c r="G142" s="41" t="s">
        <v>176</v>
      </c>
      <c r="H142" s="27" t="s">
        <v>177</v>
      </c>
      <c r="I142" s="28" t="s">
        <v>12</v>
      </c>
      <c r="J142" s="29">
        <f>J143</f>
        <v>0</v>
      </c>
      <c r="K142" s="29">
        <f>K143</f>
        <v>19215</v>
      </c>
      <c r="L142" s="29">
        <f t="shared" si="24"/>
        <v>19215</v>
      </c>
      <c r="M142" s="29">
        <f>M143</f>
        <v>0</v>
      </c>
      <c r="N142" s="29">
        <f>N143</f>
        <v>19215</v>
      </c>
      <c r="O142" s="29">
        <f t="shared" si="28"/>
        <v>19215</v>
      </c>
      <c r="P142" s="73">
        <f t="shared" si="23"/>
        <v>1</v>
      </c>
    </row>
    <row r="143" spans="1:16" ht="33.75">
      <c r="A143" s="17"/>
      <c r="B143" s="94" t="s">
        <v>169</v>
      </c>
      <c r="C143" s="94"/>
      <c r="D143" s="94"/>
      <c r="E143" s="94"/>
      <c r="F143" s="95"/>
      <c r="G143" s="34" t="s">
        <v>178</v>
      </c>
      <c r="H143" s="31" t="s">
        <v>179</v>
      </c>
      <c r="I143" s="32" t="s">
        <v>12</v>
      </c>
      <c r="J143" s="33">
        <f>J144</f>
        <v>0</v>
      </c>
      <c r="K143" s="33">
        <f>K144</f>
        <v>19215</v>
      </c>
      <c r="L143" s="33">
        <f t="shared" si="24"/>
        <v>19215</v>
      </c>
      <c r="M143" s="33">
        <f>M144</f>
        <v>0</v>
      </c>
      <c r="N143" s="33">
        <f>N144</f>
        <v>19215</v>
      </c>
      <c r="O143" s="33">
        <f t="shared" si="28"/>
        <v>19215</v>
      </c>
      <c r="P143" s="73">
        <f t="shared" si="23"/>
        <v>1</v>
      </c>
    </row>
    <row r="144" spans="1:16" ht="22.5">
      <c r="A144" s="17"/>
      <c r="B144" s="94">
        <v>200</v>
      </c>
      <c r="C144" s="94"/>
      <c r="D144" s="94"/>
      <c r="E144" s="94"/>
      <c r="F144" s="95"/>
      <c r="G144" s="34" t="s">
        <v>30</v>
      </c>
      <c r="H144" s="31" t="s">
        <v>12</v>
      </c>
      <c r="I144" s="32">
        <v>200</v>
      </c>
      <c r="J144" s="36"/>
      <c r="K144" s="35">
        <v>19215</v>
      </c>
      <c r="L144" s="33">
        <f t="shared" si="24"/>
        <v>19215</v>
      </c>
      <c r="M144" s="36"/>
      <c r="N144" s="35">
        <v>19215</v>
      </c>
      <c r="O144" s="33">
        <f t="shared" si="28"/>
        <v>19215</v>
      </c>
      <c r="P144" s="73">
        <f t="shared" si="23"/>
        <v>1</v>
      </c>
    </row>
    <row r="145" spans="1:16" ht="22.5">
      <c r="A145" s="17"/>
      <c r="B145" s="92" t="s">
        <v>164</v>
      </c>
      <c r="C145" s="92"/>
      <c r="D145" s="92"/>
      <c r="E145" s="92"/>
      <c r="F145" s="93"/>
      <c r="G145" s="41" t="s">
        <v>180</v>
      </c>
      <c r="H145" s="27" t="s">
        <v>181</v>
      </c>
      <c r="I145" s="28" t="s">
        <v>12</v>
      </c>
      <c r="J145" s="29">
        <f>J146</f>
        <v>0</v>
      </c>
      <c r="K145" s="29">
        <f>K146</f>
        <v>0</v>
      </c>
      <c r="L145" s="29">
        <f t="shared" si="24"/>
        <v>0</v>
      </c>
      <c r="M145" s="29">
        <f>M146</f>
        <v>0</v>
      </c>
      <c r="N145" s="29">
        <f>N146</f>
        <v>0</v>
      </c>
      <c r="O145" s="29">
        <f t="shared" si="28"/>
        <v>0</v>
      </c>
      <c r="P145" s="73" t="e">
        <f t="shared" si="23"/>
        <v>#DIV/0!</v>
      </c>
    </row>
    <row r="146" spans="1:16" ht="15.75">
      <c r="A146" s="17"/>
      <c r="B146" s="94" t="s">
        <v>169</v>
      </c>
      <c r="C146" s="94"/>
      <c r="D146" s="94"/>
      <c r="E146" s="94"/>
      <c r="F146" s="95"/>
      <c r="G146" s="34" t="s">
        <v>182</v>
      </c>
      <c r="H146" s="31" t="s">
        <v>183</v>
      </c>
      <c r="I146" s="32" t="s">
        <v>12</v>
      </c>
      <c r="J146" s="33"/>
      <c r="K146" s="33">
        <f>K147</f>
        <v>0</v>
      </c>
      <c r="L146" s="33">
        <f t="shared" si="24"/>
        <v>0</v>
      </c>
      <c r="M146" s="33"/>
      <c r="N146" s="33">
        <f>N147</f>
        <v>0</v>
      </c>
      <c r="O146" s="33">
        <f t="shared" si="28"/>
        <v>0</v>
      </c>
      <c r="P146" s="73" t="e">
        <f t="shared" si="23"/>
        <v>#DIV/0!</v>
      </c>
    </row>
    <row r="147" spans="1:16" ht="22.5">
      <c r="A147" s="17"/>
      <c r="B147" s="94">
        <v>200</v>
      </c>
      <c r="C147" s="94"/>
      <c r="D147" s="94"/>
      <c r="E147" s="94"/>
      <c r="F147" s="95"/>
      <c r="G147" s="34" t="s">
        <v>30</v>
      </c>
      <c r="H147" s="31" t="s">
        <v>12</v>
      </c>
      <c r="I147" s="32">
        <v>200</v>
      </c>
      <c r="J147" s="36"/>
      <c r="K147" s="35">
        <v>0</v>
      </c>
      <c r="L147" s="33">
        <f t="shared" si="24"/>
        <v>0</v>
      </c>
      <c r="M147" s="36"/>
      <c r="N147" s="35">
        <v>0</v>
      </c>
      <c r="O147" s="33">
        <f t="shared" si="28"/>
        <v>0</v>
      </c>
      <c r="P147" s="73" t="e">
        <f t="shared" si="23"/>
        <v>#DIV/0!</v>
      </c>
    </row>
    <row r="148" spans="1:16" ht="22.5">
      <c r="A148" s="17"/>
      <c r="B148" s="92" t="s">
        <v>164</v>
      </c>
      <c r="C148" s="92"/>
      <c r="D148" s="92"/>
      <c r="E148" s="92"/>
      <c r="F148" s="93"/>
      <c r="G148" s="41" t="s">
        <v>184</v>
      </c>
      <c r="H148" s="27" t="s">
        <v>185</v>
      </c>
      <c r="I148" s="28" t="s">
        <v>12</v>
      </c>
      <c r="J148" s="29">
        <f>J149</f>
        <v>0</v>
      </c>
      <c r="K148" s="29">
        <f>K149</f>
        <v>186291</v>
      </c>
      <c r="L148" s="29">
        <f t="shared" si="24"/>
        <v>186291</v>
      </c>
      <c r="M148" s="29">
        <f>M149</f>
        <v>0</v>
      </c>
      <c r="N148" s="29">
        <f>N149</f>
        <v>186291</v>
      </c>
      <c r="O148" s="29">
        <f t="shared" si="28"/>
        <v>186291</v>
      </c>
      <c r="P148" s="73">
        <f t="shared" si="23"/>
        <v>1</v>
      </c>
    </row>
    <row r="149" spans="1:16" ht="56.25">
      <c r="A149" s="17"/>
      <c r="B149" s="94" t="s">
        <v>169</v>
      </c>
      <c r="C149" s="94"/>
      <c r="D149" s="94"/>
      <c r="E149" s="94"/>
      <c r="F149" s="95"/>
      <c r="G149" s="34" t="s">
        <v>186</v>
      </c>
      <c r="H149" s="31" t="s">
        <v>187</v>
      </c>
      <c r="I149" s="32" t="s">
        <v>12</v>
      </c>
      <c r="J149" s="35">
        <f>J150</f>
        <v>0</v>
      </c>
      <c r="K149" s="35">
        <f>K150</f>
        <v>186291</v>
      </c>
      <c r="L149" s="35">
        <f t="shared" si="24"/>
        <v>186291</v>
      </c>
      <c r="M149" s="35">
        <f>M150</f>
        <v>0</v>
      </c>
      <c r="N149" s="35">
        <f>N150</f>
        <v>186291</v>
      </c>
      <c r="O149" s="35">
        <f t="shared" si="28"/>
        <v>186291</v>
      </c>
      <c r="P149" s="73">
        <f t="shared" si="23"/>
        <v>1</v>
      </c>
    </row>
    <row r="150" spans="1:16" ht="15.75">
      <c r="A150" s="17"/>
      <c r="B150" s="55"/>
      <c r="C150" s="55"/>
      <c r="D150" s="55"/>
      <c r="E150" s="55"/>
      <c r="F150" s="56"/>
      <c r="G150" s="34" t="s">
        <v>21</v>
      </c>
      <c r="H150" s="31"/>
      <c r="I150" s="32">
        <v>300</v>
      </c>
      <c r="J150" s="35"/>
      <c r="K150" s="36">
        <v>186291</v>
      </c>
      <c r="L150" s="35">
        <f t="shared" si="24"/>
        <v>186291</v>
      </c>
      <c r="M150" s="35"/>
      <c r="N150" s="36">
        <v>186291</v>
      </c>
      <c r="O150" s="35">
        <f t="shared" si="28"/>
        <v>186291</v>
      </c>
      <c r="P150" s="73">
        <f t="shared" si="23"/>
        <v>1</v>
      </c>
    </row>
    <row r="151" spans="1:16" ht="33.75">
      <c r="A151" s="17"/>
      <c r="B151" s="92" t="s">
        <v>164</v>
      </c>
      <c r="C151" s="92"/>
      <c r="D151" s="92"/>
      <c r="E151" s="92"/>
      <c r="F151" s="93"/>
      <c r="G151" s="41" t="s">
        <v>188</v>
      </c>
      <c r="H151" s="27" t="s">
        <v>189</v>
      </c>
      <c r="I151" s="28" t="s">
        <v>12</v>
      </c>
      <c r="J151" s="29">
        <f>J152</f>
        <v>0</v>
      </c>
      <c r="K151" s="29">
        <f>K152+K154</f>
        <v>408745</v>
      </c>
      <c r="L151" s="29">
        <f>J151+K151</f>
        <v>408745</v>
      </c>
      <c r="M151" s="29">
        <f>M152</f>
        <v>0</v>
      </c>
      <c r="N151" s="29">
        <f>N152+N154</f>
        <v>408745</v>
      </c>
      <c r="O151" s="29">
        <f>M151+N151</f>
        <v>408745</v>
      </c>
      <c r="P151" s="73">
        <f t="shared" si="23"/>
        <v>1</v>
      </c>
    </row>
    <row r="152" spans="1:16" ht="23.25" thickBot="1">
      <c r="A152" s="17"/>
      <c r="B152" s="94" t="s">
        <v>169</v>
      </c>
      <c r="C152" s="94"/>
      <c r="D152" s="94"/>
      <c r="E152" s="94"/>
      <c r="F152" s="95"/>
      <c r="G152" s="57" t="s">
        <v>190</v>
      </c>
      <c r="H152" s="58" t="s">
        <v>191</v>
      </c>
      <c r="I152" s="32" t="s">
        <v>12</v>
      </c>
      <c r="J152" s="33"/>
      <c r="K152" s="33">
        <f>K153</f>
        <v>245800</v>
      </c>
      <c r="L152" s="33">
        <f>J152+K152</f>
        <v>245800</v>
      </c>
      <c r="M152" s="33"/>
      <c r="N152" s="33">
        <f>N153</f>
        <v>245800</v>
      </c>
      <c r="O152" s="33">
        <f>M152+N152</f>
        <v>245800</v>
      </c>
      <c r="P152" s="73">
        <f t="shared" si="23"/>
        <v>1</v>
      </c>
    </row>
    <row r="153" spans="1:16" ht="22.5">
      <c r="A153" s="17"/>
      <c r="B153" s="94">
        <v>200</v>
      </c>
      <c r="C153" s="94"/>
      <c r="D153" s="94"/>
      <c r="E153" s="94"/>
      <c r="F153" s="95"/>
      <c r="G153" s="34" t="s">
        <v>30</v>
      </c>
      <c r="H153" s="31"/>
      <c r="I153" s="32">
        <v>200</v>
      </c>
      <c r="J153" s="36"/>
      <c r="K153" s="35">
        <v>245800</v>
      </c>
      <c r="L153" s="33">
        <f>J153+K153</f>
        <v>245800</v>
      </c>
      <c r="M153" s="36"/>
      <c r="N153" s="35">
        <v>245800</v>
      </c>
      <c r="O153" s="33">
        <f>M153+N153</f>
        <v>245800</v>
      </c>
      <c r="P153" s="73">
        <f t="shared" si="23"/>
        <v>1</v>
      </c>
    </row>
    <row r="154" spans="1:16" ht="22.5">
      <c r="A154" s="17"/>
      <c r="B154" s="94" t="s">
        <v>169</v>
      </c>
      <c r="C154" s="94"/>
      <c r="D154" s="94"/>
      <c r="E154" s="94"/>
      <c r="F154" s="95"/>
      <c r="G154" s="34" t="s">
        <v>192</v>
      </c>
      <c r="H154" s="31" t="s">
        <v>193</v>
      </c>
      <c r="I154" s="32" t="s">
        <v>12</v>
      </c>
      <c r="J154" s="33"/>
      <c r="K154" s="33">
        <f>K155</f>
        <v>162945</v>
      </c>
      <c r="L154" s="33">
        <f>J154+K154</f>
        <v>162945</v>
      </c>
      <c r="M154" s="33"/>
      <c r="N154" s="33">
        <f>N155</f>
        <v>162945</v>
      </c>
      <c r="O154" s="33">
        <f>M154+N154</f>
        <v>162945</v>
      </c>
      <c r="P154" s="73">
        <f t="shared" si="23"/>
        <v>1</v>
      </c>
    </row>
    <row r="155" spans="1:16" ht="22.5">
      <c r="A155" s="17"/>
      <c r="B155" s="94">
        <v>200</v>
      </c>
      <c r="C155" s="94"/>
      <c r="D155" s="94"/>
      <c r="E155" s="94"/>
      <c r="F155" s="95"/>
      <c r="G155" s="34" t="s">
        <v>30</v>
      </c>
      <c r="H155" s="31" t="s">
        <v>12</v>
      </c>
      <c r="I155" s="32">
        <v>200</v>
      </c>
      <c r="J155" s="36"/>
      <c r="K155" s="35">
        <v>162945</v>
      </c>
      <c r="L155" s="33">
        <f>J155+K155</f>
        <v>162945</v>
      </c>
      <c r="M155" s="36"/>
      <c r="N155" s="35">
        <v>162945</v>
      </c>
      <c r="O155" s="33">
        <f>M155+N155</f>
        <v>162945</v>
      </c>
      <c r="P155" s="73">
        <f t="shared" si="23"/>
        <v>1</v>
      </c>
    </row>
    <row r="156" spans="1:16" ht="15.75">
      <c r="A156" s="17"/>
      <c r="B156" s="92" t="s">
        <v>164</v>
      </c>
      <c r="C156" s="92"/>
      <c r="D156" s="92"/>
      <c r="E156" s="92"/>
      <c r="F156" s="93"/>
      <c r="G156" s="41" t="s">
        <v>194</v>
      </c>
      <c r="H156" s="27" t="s">
        <v>195</v>
      </c>
      <c r="I156" s="28" t="s">
        <v>12</v>
      </c>
      <c r="J156" s="29">
        <f>J157+J160</f>
        <v>0</v>
      </c>
      <c r="K156" s="29">
        <f>K157+K160</f>
        <v>757026.22</v>
      </c>
      <c r="L156" s="29">
        <f>L157+L160</f>
        <v>757026.22</v>
      </c>
      <c r="M156" s="29">
        <f t="shared" ref="M156:O156" si="29">M157+M160</f>
        <v>0</v>
      </c>
      <c r="N156" s="29">
        <f t="shared" si="29"/>
        <v>757026.22</v>
      </c>
      <c r="O156" s="29">
        <f t="shared" si="29"/>
        <v>757026.22</v>
      </c>
      <c r="P156" s="73">
        <f t="shared" si="23"/>
        <v>1</v>
      </c>
    </row>
    <row r="157" spans="1:16" ht="15.75">
      <c r="A157" s="17"/>
      <c r="B157" s="94" t="s">
        <v>169</v>
      </c>
      <c r="C157" s="94"/>
      <c r="D157" s="94"/>
      <c r="E157" s="94"/>
      <c r="F157" s="95"/>
      <c r="G157" s="34" t="s">
        <v>196</v>
      </c>
      <c r="H157" s="31" t="s">
        <v>197</v>
      </c>
      <c r="I157" s="32" t="s">
        <v>12</v>
      </c>
      <c r="J157" s="35">
        <f>J158+J159</f>
        <v>0</v>
      </c>
      <c r="K157" s="35">
        <f>K158+K159</f>
        <v>602636.47</v>
      </c>
      <c r="L157" s="35">
        <f t="shared" ref="L157:L171" si="30">J157+K157</f>
        <v>602636.47</v>
      </c>
      <c r="M157" s="35">
        <f>M158+M159</f>
        <v>0</v>
      </c>
      <c r="N157" s="35">
        <f>N158+N159</f>
        <v>602636.47</v>
      </c>
      <c r="O157" s="35">
        <f t="shared" ref="O157:O164" si="31">M157+N157</f>
        <v>602636.47</v>
      </c>
      <c r="P157" s="73">
        <f t="shared" si="23"/>
        <v>1</v>
      </c>
    </row>
    <row r="158" spans="1:16" ht="22.5">
      <c r="A158" s="17"/>
      <c r="B158" s="94">
        <v>200</v>
      </c>
      <c r="C158" s="94"/>
      <c r="D158" s="94"/>
      <c r="E158" s="94"/>
      <c r="F158" s="95"/>
      <c r="G158" s="34" t="s">
        <v>30</v>
      </c>
      <c r="H158" s="31" t="s">
        <v>12</v>
      </c>
      <c r="I158" s="32">
        <v>200</v>
      </c>
      <c r="J158" s="36">
        <v>0</v>
      </c>
      <c r="K158" s="35">
        <v>567040.47</v>
      </c>
      <c r="L158" s="35">
        <f t="shared" si="30"/>
        <v>567040.47</v>
      </c>
      <c r="M158" s="36">
        <v>0</v>
      </c>
      <c r="N158" s="35">
        <v>567040.47</v>
      </c>
      <c r="O158" s="35">
        <f t="shared" si="31"/>
        <v>567040.47</v>
      </c>
      <c r="P158" s="73">
        <f t="shared" si="23"/>
        <v>1</v>
      </c>
    </row>
    <row r="159" spans="1:16" ht="15.75">
      <c r="A159" s="17"/>
      <c r="B159" s="100">
        <v>800</v>
      </c>
      <c r="C159" s="100"/>
      <c r="D159" s="100"/>
      <c r="E159" s="100"/>
      <c r="F159" s="101"/>
      <c r="G159" s="34" t="s">
        <v>108</v>
      </c>
      <c r="H159" s="31" t="s">
        <v>12</v>
      </c>
      <c r="I159" s="32">
        <v>800</v>
      </c>
      <c r="J159" s="35"/>
      <c r="K159" s="36">
        <v>35596</v>
      </c>
      <c r="L159" s="35">
        <f t="shared" si="30"/>
        <v>35596</v>
      </c>
      <c r="M159" s="35"/>
      <c r="N159" s="36">
        <v>35596</v>
      </c>
      <c r="O159" s="35">
        <f t="shared" si="31"/>
        <v>35596</v>
      </c>
      <c r="P159" s="73">
        <f t="shared" si="23"/>
        <v>1</v>
      </c>
    </row>
    <row r="160" spans="1:16" ht="22.5">
      <c r="A160" s="17"/>
      <c r="B160" s="94" t="s">
        <v>169</v>
      </c>
      <c r="C160" s="94"/>
      <c r="D160" s="94"/>
      <c r="E160" s="94"/>
      <c r="F160" s="95"/>
      <c r="G160" s="34" t="s">
        <v>198</v>
      </c>
      <c r="H160" s="31" t="s">
        <v>199</v>
      </c>
      <c r="I160" s="32" t="s">
        <v>12</v>
      </c>
      <c r="J160" s="35">
        <f>J161</f>
        <v>0</v>
      </c>
      <c r="K160" s="35">
        <f>K161</f>
        <v>154389.75</v>
      </c>
      <c r="L160" s="35">
        <f t="shared" si="30"/>
        <v>154389.75</v>
      </c>
      <c r="M160" s="35">
        <f>M161</f>
        <v>0</v>
      </c>
      <c r="N160" s="35">
        <f>N161</f>
        <v>154389.75</v>
      </c>
      <c r="O160" s="35">
        <f t="shared" si="31"/>
        <v>154389.75</v>
      </c>
      <c r="P160" s="73">
        <f t="shared" si="23"/>
        <v>1</v>
      </c>
    </row>
    <row r="161" spans="1:16" ht="22.5">
      <c r="A161" s="17"/>
      <c r="B161" s="94">
        <v>200</v>
      </c>
      <c r="C161" s="94"/>
      <c r="D161" s="94"/>
      <c r="E161" s="94"/>
      <c r="F161" s="95"/>
      <c r="G161" s="34" t="s">
        <v>30</v>
      </c>
      <c r="H161" s="31" t="s">
        <v>12</v>
      </c>
      <c r="I161" s="32">
        <v>200</v>
      </c>
      <c r="J161" s="36">
        <v>0</v>
      </c>
      <c r="K161" s="35">
        <v>154389.75</v>
      </c>
      <c r="L161" s="35">
        <f t="shared" si="30"/>
        <v>154389.75</v>
      </c>
      <c r="M161" s="36">
        <v>0</v>
      </c>
      <c r="N161" s="35">
        <v>154389.75</v>
      </c>
      <c r="O161" s="35">
        <f t="shared" si="31"/>
        <v>154389.75</v>
      </c>
      <c r="P161" s="73">
        <f t="shared" si="23"/>
        <v>1</v>
      </c>
    </row>
    <row r="162" spans="1:16" ht="22.5">
      <c r="A162" s="17"/>
      <c r="B162" s="92" t="s">
        <v>164</v>
      </c>
      <c r="C162" s="92"/>
      <c r="D162" s="92"/>
      <c r="E162" s="92"/>
      <c r="F162" s="93"/>
      <c r="G162" s="41" t="s">
        <v>200</v>
      </c>
      <c r="H162" s="27" t="s">
        <v>201</v>
      </c>
      <c r="I162" s="28" t="s">
        <v>12</v>
      </c>
      <c r="J162" s="29">
        <f>J163</f>
        <v>0</v>
      </c>
      <c r="K162" s="29">
        <f>K163</f>
        <v>1782000</v>
      </c>
      <c r="L162" s="29">
        <f t="shared" si="30"/>
        <v>1782000</v>
      </c>
      <c r="M162" s="29">
        <f>M163</f>
        <v>0</v>
      </c>
      <c r="N162" s="29">
        <f>N163</f>
        <v>1782000</v>
      </c>
      <c r="O162" s="29">
        <f t="shared" si="31"/>
        <v>1782000</v>
      </c>
      <c r="P162" s="73">
        <f t="shared" si="23"/>
        <v>1</v>
      </c>
    </row>
    <row r="163" spans="1:16" ht="22.5">
      <c r="A163" s="17"/>
      <c r="B163" s="94" t="s">
        <v>169</v>
      </c>
      <c r="C163" s="94"/>
      <c r="D163" s="94"/>
      <c r="E163" s="94"/>
      <c r="F163" s="95"/>
      <c r="G163" s="34" t="s">
        <v>69</v>
      </c>
      <c r="H163" s="31" t="s">
        <v>202</v>
      </c>
      <c r="I163" s="32" t="s">
        <v>12</v>
      </c>
      <c r="J163" s="33"/>
      <c r="K163" s="33">
        <f>K164</f>
        <v>1782000</v>
      </c>
      <c r="L163" s="33">
        <f t="shared" si="30"/>
        <v>1782000</v>
      </c>
      <c r="M163" s="33"/>
      <c r="N163" s="33">
        <f>N164</f>
        <v>1782000</v>
      </c>
      <c r="O163" s="33">
        <f t="shared" si="31"/>
        <v>1782000</v>
      </c>
      <c r="P163" s="73">
        <f t="shared" si="23"/>
        <v>1</v>
      </c>
    </row>
    <row r="164" spans="1:16" ht="15.75">
      <c r="A164" s="17"/>
      <c r="B164" s="94">
        <v>200</v>
      </c>
      <c r="C164" s="94"/>
      <c r="D164" s="94"/>
      <c r="E164" s="94"/>
      <c r="F164" s="95"/>
      <c r="G164" s="34" t="s">
        <v>70</v>
      </c>
      <c r="H164" s="31" t="s">
        <v>12</v>
      </c>
      <c r="I164" s="32">
        <v>500</v>
      </c>
      <c r="J164" s="36"/>
      <c r="K164" s="35">
        <f>1002000+780000</f>
        <v>1782000</v>
      </c>
      <c r="L164" s="33">
        <f t="shared" si="30"/>
        <v>1782000</v>
      </c>
      <c r="M164" s="36"/>
      <c r="N164" s="35">
        <v>1782000</v>
      </c>
      <c r="O164" s="33">
        <f t="shared" si="31"/>
        <v>1782000</v>
      </c>
      <c r="P164" s="73">
        <f t="shared" si="23"/>
        <v>1</v>
      </c>
    </row>
    <row r="165" spans="1:16" ht="22.5">
      <c r="A165" s="17"/>
      <c r="B165" s="92" t="s">
        <v>164</v>
      </c>
      <c r="C165" s="92"/>
      <c r="D165" s="92"/>
      <c r="E165" s="92"/>
      <c r="F165" s="93"/>
      <c r="G165" s="41" t="s">
        <v>203</v>
      </c>
      <c r="H165" s="27" t="s">
        <v>204</v>
      </c>
      <c r="I165" s="28" t="s">
        <v>12</v>
      </c>
      <c r="J165" s="29">
        <f>J166</f>
        <v>62396</v>
      </c>
      <c r="K165" s="29">
        <f>K168</f>
        <v>6933</v>
      </c>
      <c r="L165" s="29">
        <f>J165+K165</f>
        <v>69329</v>
      </c>
      <c r="M165" s="29">
        <f>M166</f>
        <v>62396</v>
      </c>
      <c r="N165" s="29">
        <f>N168</f>
        <v>6933</v>
      </c>
      <c r="O165" s="29">
        <f>M165+N165</f>
        <v>69329</v>
      </c>
      <c r="P165" s="73">
        <f t="shared" si="23"/>
        <v>1</v>
      </c>
    </row>
    <row r="166" spans="1:16" ht="45.75">
      <c r="A166" s="17"/>
      <c r="B166" s="94" t="s">
        <v>169</v>
      </c>
      <c r="C166" s="94"/>
      <c r="D166" s="94"/>
      <c r="E166" s="94"/>
      <c r="F166" s="95"/>
      <c r="G166" s="47" t="s">
        <v>240</v>
      </c>
      <c r="H166" s="31" t="s">
        <v>205</v>
      </c>
      <c r="I166" s="32" t="s">
        <v>12</v>
      </c>
      <c r="J166" s="33">
        <f>J167</f>
        <v>62396</v>
      </c>
      <c r="K166" s="33">
        <f>K167</f>
        <v>0</v>
      </c>
      <c r="L166" s="33">
        <f>J166+K166</f>
        <v>62396</v>
      </c>
      <c r="M166" s="33">
        <f>M167</f>
        <v>62396</v>
      </c>
      <c r="N166" s="33">
        <f>N167</f>
        <v>0</v>
      </c>
      <c r="O166" s="33">
        <f>M166+N166</f>
        <v>62396</v>
      </c>
      <c r="P166" s="73">
        <f t="shared" si="23"/>
        <v>1</v>
      </c>
    </row>
    <row r="167" spans="1:16" ht="15.75">
      <c r="A167" s="17"/>
      <c r="B167" s="94">
        <v>200</v>
      </c>
      <c r="C167" s="94"/>
      <c r="D167" s="94"/>
      <c r="E167" s="94"/>
      <c r="F167" s="95"/>
      <c r="G167" s="34" t="s">
        <v>70</v>
      </c>
      <c r="H167" s="31" t="s">
        <v>12</v>
      </c>
      <c r="I167" s="32">
        <v>500</v>
      </c>
      <c r="J167" s="36">
        <v>62396</v>
      </c>
      <c r="K167" s="35">
        <v>0</v>
      </c>
      <c r="L167" s="33">
        <f>J167+K167</f>
        <v>62396</v>
      </c>
      <c r="M167" s="76">
        <v>62396</v>
      </c>
      <c r="N167" s="35">
        <v>0</v>
      </c>
      <c r="O167" s="33">
        <f>M167+N167</f>
        <v>62396</v>
      </c>
      <c r="P167" s="73">
        <f t="shared" si="23"/>
        <v>1</v>
      </c>
    </row>
    <row r="168" spans="1:16" ht="45.75">
      <c r="A168" s="17"/>
      <c r="B168" s="94" t="s">
        <v>169</v>
      </c>
      <c r="C168" s="94"/>
      <c r="D168" s="94"/>
      <c r="E168" s="94"/>
      <c r="F168" s="95"/>
      <c r="G168" s="47" t="s">
        <v>240</v>
      </c>
      <c r="H168" s="31" t="s">
        <v>206</v>
      </c>
      <c r="I168" s="32" t="s">
        <v>12</v>
      </c>
      <c r="J168" s="33">
        <f>J169</f>
        <v>0</v>
      </c>
      <c r="K168" s="33">
        <f>K169</f>
        <v>6933</v>
      </c>
      <c r="L168" s="33">
        <f>J168+K168</f>
        <v>6933</v>
      </c>
      <c r="M168" s="33">
        <f>M169</f>
        <v>0</v>
      </c>
      <c r="N168" s="33">
        <f>N169</f>
        <v>6933</v>
      </c>
      <c r="O168" s="33">
        <f>M168+N168</f>
        <v>6933</v>
      </c>
      <c r="P168" s="73">
        <f t="shared" si="23"/>
        <v>1</v>
      </c>
    </row>
    <row r="169" spans="1:16" ht="15.75">
      <c r="A169" s="17"/>
      <c r="B169" s="94">
        <v>200</v>
      </c>
      <c r="C169" s="94"/>
      <c r="D169" s="94"/>
      <c r="E169" s="94"/>
      <c r="F169" s="95"/>
      <c r="G169" s="34" t="s">
        <v>70</v>
      </c>
      <c r="H169" s="31" t="s">
        <v>12</v>
      </c>
      <c r="I169" s="32">
        <v>500</v>
      </c>
      <c r="J169" s="36">
        <v>0</v>
      </c>
      <c r="K169" s="35">
        <v>6933</v>
      </c>
      <c r="L169" s="33">
        <f>J169+K169</f>
        <v>6933</v>
      </c>
      <c r="M169" s="36">
        <v>0</v>
      </c>
      <c r="N169" s="35">
        <v>6933</v>
      </c>
      <c r="O169" s="33">
        <f>M169+N169</f>
        <v>6933</v>
      </c>
      <c r="P169" s="73">
        <f t="shared" si="23"/>
        <v>1</v>
      </c>
    </row>
    <row r="170" spans="1:16" ht="15.75">
      <c r="A170" s="17"/>
      <c r="B170" s="90" t="s">
        <v>207</v>
      </c>
      <c r="C170" s="90"/>
      <c r="D170" s="90"/>
      <c r="E170" s="90"/>
      <c r="F170" s="91"/>
      <c r="G170" s="18" t="s">
        <v>208</v>
      </c>
      <c r="H170" s="19" t="s">
        <v>209</v>
      </c>
      <c r="I170" s="20" t="s">
        <v>12</v>
      </c>
      <c r="J170" s="21">
        <f>J171+J174+J176+J180+J182+J189</f>
        <v>238636</v>
      </c>
      <c r="K170" s="21">
        <f>K171+K174+K176+K180+K182+K189+K191+K185+K187</f>
        <v>6824377.7199999997</v>
      </c>
      <c r="L170" s="21">
        <f t="shared" si="30"/>
        <v>7063013.7199999997</v>
      </c>
      <c r="M170" s="21">
        <f>M171+M174+M176+M180+M182+M189</f>
        <v>238636</v>
      </c>
      <c r="N170" s="21">
        <f>N171+N174+N176+N180+N182+N189+N191+N185+N187</f>
        <v>6805439.2599999998</v>
      </c>
      <c r="O170" s="21">
        <f t="shared" ref="O170:O171" si="32">M170+N170</f>
        <v>7044075.2599999998</v>
      </c>
      <c r="P170" s="73">
        <f t="shared" si="23"/>
        <v>0.99731864318111507</v>
      </c>
    </row>
    <row r="171" spans="1:16" ht="45">
      <c r="A171" s="17"/>
      <c r="B171" s="101" t="s">
        <v>210</v>
      </c>
      <c r="C171" s="113"/>
      <c r="D171" s="113"/>
      <c r="E171" s="113"/>
      <c r="F171" s="114"/>
      <c r="G171" s="34" t="s">
        <v>211</v>
      </c>
      <c r="H171" s="31" t="s">
        <v>212</v>
      </c>
      <c r="I171" s="32" t="s">
        <v>12</v>
      </c>
      <c r="J171" s="35">
        <f>J172+J173</f>
        <v>238636</v>
      </c>
      <c r="K171" s="35">
        <f>K172</f>
        <v>0</v>
      </c>
      <c r="L171" s="35">
        <f t="shared" si="30"/>
        <v>238636</v>
      </c>
      <c r="M171" s="35">
        <f>M172+M173</f>
        <v>238636</v>
      </c>
      <c r="N171" s="35">
        <f>N172</f>
        <v>0</v>
      </c>
      <c r="O171" s="35">
        <f t="shared" si="32"/>
        <v>238636</v>
      </c>
      <c r="P171" s="73">
        <f t="shared" si="23"/>
        <v>1</v>
      </c>
    </row>
    <row r="172" spans="1:16" ht="56.25">
      <c r="A172" s="17"/>
      <c r="B172" s="101">
        <v>500</v>
      </c>
      <c r="C172" s="113"/>
      <c r="D172" s="113"/>
      <c r="E172" s="113"/>
      <c r="F172" s="114"/>
      <c r="G172" s="34" t="s">
        <v>113</v>
      </c>
      <c r="H172" s="31" t="s">
        <v>12</v>
      </c>
      <c r="I172" s="32">
        <v>100</v>
      </c>
      <c r="J172" s="36">
        <v>238636</v>
      </c>
      <c r="K172" s="35">
        <v>0</v>
      </c>
      <c r="L172" s="35">
        <f t="shared" ref="L172:L184" si="33">K172+J172</f>
        <v>238636</v>
      </c>
      <c r="M172" s="36">
        <v>238636</v>
      </c>
      <c r="N172" s="35">
        <v>0</v>
      </c>
      <c r="O172" s="35">
        <f t="shared" ref="O172" si="34">N172+M172</f>
        <v>238636</v>
      </c>
      <c r="P172" s="73">
        <f t="shared" si="23"/>
        <v>1</v>
      </c>
    </row>
    <row r="173" spans="1:16" ht="22.5">
      <c r="A173" s="17"/>
      <c r="B173" s="101">
        <v>500</v>
      </c>
      <c r="C173" s="113"/>
      <c r="D173" s="113"/>
      <c r="E173" s="113"/>
      <c r="F173" s="114"/>
      <c r="G173" s="34" t="s">
        <v>30</v>
      </c>
      <c r="H173" s="31" t="s">
        <v>12</v>
      </c>
      <c r="I173" s="32">
        <v>200</v>
      </c>
      <c r="J173" s="36">
        <v>0</v>
      </c>
      <c r="K173" s="35">
        <v>0</v>
      </c>
      <c r="L173" s="35">
        <f>K173+J173</f>
        <v>0</v>
      </c>
      <c r="M173" s="36">
        <v>0</v>
      </c>
      <c r="N173" s="35">
        <v>0</v>
      </c>
      <c r="O173" s="35">
        <f>N173+M173</f>
        <v>0</v>
      </c>
      <c r="P173" s="73" t="e">
        <f t="shared" si="23"/>
        <v>#DIV/0!</v>
      </c>
    </row>
    <row r="174" spans="1:16" ht="22.5">
      <c r="A174" s="17"/>
      <c r="B174" s="102" t="s">
        <v>213</v>
      </c>
      <c r="C174" s="102"/>
      <c r="D174" s="102"/>
      <c r="E174" s="102"/>
      <c r="F174" s="103"/>
      <c r="G174" s="34" t="s">
        <v>214</v>
      </c>
      <c r="H174" s="31" t="s">
        <v>215</v>
      </c>
      <c r="I174" s="32" t="s">
        <v>12</v>
      </c>
      <c r="J174" s="35">
        <f>J175</f>
        <v>0</v>
      </c>
      <c r="K174" s="35">
        <f>K175</f>
        <v>867340.29</v>
      </c>
      <c r="L174" s="35">
        <f>L175</f>
        <v>867340.29</v>
      </c>
      <c r="M174" s="35">
        <f t="shared" ref="M174:O174" si="35">M175</f>
        <v>0</v>
      </c>
      <c r="N174" s="35">
        <f t="shared" si="35"/>
        <v>867340.29</v>
      </c>
      <c r="O174" s="35">
        <f t="shared" si="35"/>
        <v>867340.29</v>
      </c>
      <c r="P174" s="73">
        <f t="shared" si="23"/>
        <v>1</v>
      </c>
    </row>
    <row r="175" spans="1:16" ht="56.25">
      <c r="A175" s="17"/>
      <c r="B175" s="94">
        <v>100</v>
      </c>
      <c r="C175" s="94"/>
      <c r="D175" s="94"/>
      <c r="E175" s="94"/>
      <c r="F175" s="95"/>
      <c r="G175" s="34" t="s">
        <v>113</v>
      </c>
      <c r="H175" s="31" t="s">
        <v>12</v>
      </c>
      <c r="I175" s="32">
        <v>100</v>
      </c>
      <c r="J175" s="35"/>
      <c r="K175" s="36">
        <v>867340.29</v>
      </c>
      <c r="L175" s="35">
        <f t="shared" si="33"/>
        <v>867340.29</v>
      </c>
      <c r="M175" s="35"/>
      <c r="N175" s="36">
        <v>867340.29</v>
      </c>
      <c r="O175" s="35">
        <f t="shared" ref="O175" si="36">N175+M175</f>
        <v>867340.29</v>
      </c>
      <c r="P175" s="73">
        <f t="shared" si="23"/>
        <v>1</v>
      </c>
    </row>
    <row r="176" spans="1:16" ht="15.75">
      <c r="A176" s="17"/>
      <c r="B176" s="102" t="s">
        <v>216</v>
      </c>
      <c r="C176" s="102"/>
      <c r="D176" s="102"/>
      <c r="E176" s="102"/>
      <c r="F176" s="103"/>
      <c r="G176" s="34" t="s">
        <v>217</v>
      </c>
      <c r="H176" s="31" t="s">
        <v>218</v>
      </c>
      <c r="I176" s="32" t="s">
        <v>12</v>
      </c>
      <c r="J176" s="35">
        <f>J177+J178+J179</f>
        <v>0</v>
      </c>
      <c r="K176" s="35">
        <f>K177+K178+K179</f>
        <v>5384182.8899999997</v>
      </c>
      <c r="L176" s="35">
        <f>L177+L178+L179</f>
        <v>5384182.8899999997</v>
      </c>
      <c r="M176" s="35">
        <f t="shared" ref="M176:O176" si="37">M177+M178+M179</f>
        <v>0</v>
      </c>
      <c r="N176" s="35">
        <f t="shared" si="37"/>
        <v>5383244.4299999997</v>
      </c>
      <c r="O176" s="35">
        <f t="shared" si="37"/>
        <v>5383244.4299999997</v>
      </c>
      <c r="P176" s="73">
        <f t="shared" si="23"/>
        <v>0.99982570057162379</v>
      </c>
    </row>
    <row r="177" spans="1:16" ht="56.25">
      <c r="A177" s="17"/>
      <c r="B177" s="94">
        <v>100</v>
      </c>
      <c r="C177" s="94"/>
      <c r="D177" s="94"/>
      <c r="E177" s="94"/>
      <c r="F177" s="95"/>
      <c r="G177" s="34" t="s">
        <v>113</v>
      </c>
      <c r="H177" s="31" t="s">
        <v>12</v>
      </c>
      <c r="I177" s="32">
        <v>100</v>
      </c>
      <c r="J177" s="35">
        <v>0</v>
      </c>
      <c r="K177" s="36">
        <f>4727136-33296</f>
        <v>4693840</v>
      </c>
      <c r="L177" s="35">
        <f t="shared" si="33"/>
        <v>4693840</v>
      </c>
      <c r="M177" s="35">
        <v>0</v>
      </c>
      <c r="N177" s="36">
        <v>4692901.54</v>
      </c>
      <c r="O177" s="35">
        <f t="shared" ref="O177:O179" si="38">N177+M177</f>
        <v>4692901.54</v>
      </c>
      <c r="P177" s="73">
        <f t="shared" si="23"/>
        <v>0.99980006561791623</v>
      </c>
    </row>
    <row r="178" spans="1:16" ht="22.5">
      <c r="A178" s="17"/>
      <c r="B178" s="94">
        <v>200</v>
      </c>
      <c r="C178" s="94"/>
      <c r="D178" s="94"/>
      <c r="E178" s="94"/>
      <c r="F178" s="95"/>
      <c r="G178" s="34" t="s">
        <v>30</v>
      </c>
      <c r="H178" s="31" t="s">
        <v>12</v>
      </c>
      <c r="I178" s="32">
        <v>200</v>
      </c>
      <c r="J178" s="35">
        <v>0</v>
      </c>
      <c r="K178" s="36">
        <v>601136.89</v>
      </c>
      <c r="L178" s="35">
        <f t="shared" si="33"/>
        <v>601136.89</v>
      </c>
      <c r="M178" s="35">
        <v>0</v>
      </c>
      <c r="N178" s="36">
        <v>601136.89</v>
      </c>
      <c r="O178" s="35">
        <f t="shared" si="38"/>
        <v>601136.89</v>
      </c>
      <c r="P178" s="73">
        <f t="shared" si="23"/>
        <v>1</v>
      </c>
    </row>
    <row r="179" spans="1:16" ht="15.75">
      <c r="A179" s="17"/>
      <c r="B179" s="100">
        <v>800</v>
      </c>
      <c r="C179" s="100"/>
      <c r="D179" s="100"/>
      <c r="E179" s="100"/>
      <c r="F179" s="101"/>
      <c r="G179" s="34" t="s">
        <v>108</v>
      </c>
      <c r="H179" s="31" t="s">
        <v>12</v>
      </c>
      <c r="I179" s="32">
        <v>800</v>
      </c>
      <c r="J179" s="35"/>
      <c r="K179" s="36">
        <v>89206</v>
      </c>
      <c r="L179" s="35">
        <f t="shared" si="33"/>
        <v>89206</v>
      </c>
      <c r="M179" s="35"/>
      <c r="N179" s="36">
        <v>89206</v>
      </c>
      <c r="O179" s="35">
        <f t="shared" si="38"/>
        <v>89206</v>
      </c>
      <c r="P179" s="73">
        <f t="shared" si="23"/>
        <v>1</v>
      </c>
    </row>
    <row r="180" spans="1:16" ht="15.75">
      <c r="A180" s="17"/>
      <c r="B180" s="102" t="s">
        <v>219</v>
      </c>
      <c r="C180" s="102"/>
      <c r="D180" s="102"/>
      <c r="E180" s="102"/>
      <c r="F180" s="103"/>
      <c r="G180" s="34" t="s">
        <v>220</v>
      </c>
      <c r="H180" s="31" t="s">
        <v>221</v>
      </c>
      <c r="I180" s="32" t="s">
        <v>12</v>
      </c>
      <c r="J180" s="35">
        <f>J181</f>
        <v>0</v>
      </c>
      <c r="K180" s="35">
        <f>K181</f>
        <v>46600</v>
      </c>
      <c r="L180" s="35">
        <f>L181</f>
        <v>46600</v>
      </c>
      <c r="M180" s="35">
        <f t="shared" ref="M180:O180" si="39">M181</f>
        <v>0</v>
      </c>
      <c r="N180" s="35">
        <f t="shared" si="39"/>
        <v>46600</v>
      </c>
      <c r="O180" s="35">
        <f t="shared" si="39"/>
        <v>46600</v>
      </c>
      <c r="P180" s="73">
        <f t="shared" si="23"/>
        <v>1</v>
      </c>
    </row>
    <row r="181" spans="1:16" ht="15.75">
      <c r="A181" s="17"/>
      <c r="B181" s="94">
        <v>100</v>
      </c>
      <c r="C181" s="94"/>
      <c r="D181" s="94"/>
      <c r="E181" s="94"/>
      <c r="F181" s="95"/>
      <c r="G181" s="34" t="s">
        <v>70</v>
      </c>
      <c r="H181" s="31" t="s">
        <v>12</v>
      </c>
      <c r="I181" s="32">
        <v>500</v>
      </c>
      <c r="J181" s="35"/>
      <c r="K181" s="36">
        <v>46600</v>
      </c>
      <c r="L181" s="35">
        <f t="shared" si="33"/>
        <v>46600</v>
      </c>
      <c r="M181" s="35"/>
      <c r="N181" s="36">
        <v>46600</v>
      </c>
      <c r="O181" s="35">
        <f t="shared" ref="O181" si="40">N181+M181</f>
        <v>46600</v>
      </c>
      <c r="P181" s="73">
        <f t="shared" si="23"/>
        <v>1</v>
      </c>
    </row>
    <row r="182" spans="1:16" ht="15.75">
      <c r="A182" s="17"/>
      <c r="B182" s="102" t="s">
        <v>222</v>
      </c>
      <c r="C182" s="102"/>
      <c r="D182" s="102"/>
      <c r="E182" s="102"/>
      <c r="F182" s="103"/>
      <c r="G182" s="34" t="s">
        <v>223</v>
      </c>
      <c r="H182" s="31" t="s">
        <v>224</v>
      </c>
      <c r="I182" s="32" t="s">
        <v>12</v>
      </c>
      <c r="J182" s="35">
        <f>J184</f>
        <v>0</v>
      </c>
      <c r="K182" s="35">
        <f>K183+K184</f>
        <v>50000</v>
      </c>
      <c r="L182" s="35">
        <f>J182+K182</f>
        <v>50000</v>
      </c>
      <c r="M182" s="35">
        <f>M184</f>
        <v>0</v>
      </c>
      <c r="N182" s="35">
        <f>N183+N184</f>
        <v>32000</v>
      </c>
      <c r="O182" s="35">
        <f>M182+N182</f>
        <v>32000</v>
      </c>
      <c r="P182" s="73">
        <f t="shared" ref="P182:P194" si="41">O182/L182</f>
        <v>0.64</v>
      </c>
    </row>
    <row r="183" spans="1:16" ht="22.5">
      <c r="A183" s="17"/>
      <c r="B183" s="100">
        <v>800</v>
      </c>
      <c r="C183" s="100"/>
      <c r="D183" s="100"/>
      <c r="E183" s="100"/>
      <c r="F183" s="101"/>
      <c r="G183" s="34" t="s">
        <v>30</v>
      </c>
      <c r="H183" s="31" t="s">
        <v>12</v>
      </c>
      <c r="I183" s="32">
        <v>200</v>
      </c>
      <c r="J183" s="35"/>
      <c r="K183" s="36">
        <v>32000</v>
      </c>
      <c r="L183" s="35">
        <f>K183+J183</f>
        <v>32000</v>
      </c>
      <c r="M183" s="35"/>
      <c r="N183" s="36">
        <v>32000</v>
      </c>
      <c r="O183" s="35">
        <f>N183+M183</f>
        <v>32000</v>
      </c>
      <c r="P183" s="73">
        <f t="shared" si="41"/>
        <v>1</v>
      </c>
    </row>
    <row r="184" spans="1:16" ht="15.75">
      <c r="A184" s="17"/>
      <c r="B184" s="100">
        <v>800</v>
      </c>
      <c r="C184" s="100"/>
      <c r="D184" s="100"/>
      <c r="E184" s="100"/>
      <c r="F184" s="101"/>
      <c r="G184" s="34" t="s">
        <v>108</v>
      </c>
      <c r="H184" s="31" t="s">
        <v>12</v>
      </c>
      <c r="I184" s="32">
        <v>800</v>
      </c>
      <c r="J184" s="35"/>
      <c r="K184" s="36">
        <v>18000</v>
      </c>
      <c r="L184" s="35">
        <f t="shared" si="33"/>
        <v>18000</v>
      </c>
      <c r="M184" s="35"/>
      <c r="N184" s="36">
        <v>0</v>
      </c>
      <c r="O184" s="35">
        <f t="shared" ref="O184" si="42">N184+M184</f>
        <v>0</v>
      </c>
      <c r="P184" s="73">
        <f t="shared" si="41"/>
        <v>0</v>
      </c>
    </row>
    <row r="185" spans="1:16" ht="33.75">
      <c r="A185" s="17"/>
      <c r="B185" s="102" t="s">
        <v>222</v>
      </c>
      <c r="C185" s="102"/>
      <c r="D185" s="102"/>
      <c r="E185" s="102"/>
      <c r="F185" s="103"/>
      <c r="G185" s="34" t="s">
        <v>225</v>
      </c>
      <c r="H185" s="31" t="s">
        <v>226</v>
      </c>
      <c r="I185" s="32" t="s">
        <v>12</v>
      </c>
      <c r="J185" s="35">
        <f>J186</f>
        <v>0</v>
      </c>
      <c r="K185" s="35">
        <f>K186</f>
        <v>0</v>
      </c>
      <c r="L185" s="35">
        <f>L186</f>
        <v>0</v>
      </c>
      <c r="M185" s="35">
        <f t="shared" ref="M185:O185" si="43">M186</f>
        <v>0</v>
      </c>
      <c r="N185" s="35">
        <f t="shared" si="43"/>
        <v>0</v>
      </c>
      <c r="O185" s="35">
        <f t="shared" si="43"/>
        <v>0</v>
      </c>
      <c r="P185" s="73" t="e">
        <f t="shared" si="41"/>
        <v>#DIV/0!</v>
      </c>
    </row>
    <row r="186" spans="1:16" ht="15.75">
      <c r="A186" s="17"/>
      <c r="B186" s="100">
        <v>800</v>
      </c>
      <c r="C186" s="100"/>
      <c r="D186" s="100"/>
      <c r="E186" s="100"/>
      <c r="F186" s="101"/>
      <c r="G186" s="34" t="s">
        <v>108</v>
      </c>
      <c r="H186" s="31" t="s">
        <v>12</v>
      </c>
      <c r="I186" s="32">
        <v>800</v>
      </c>
      <c r="J186" s="35"/>
      <c r="K186" s="36">
        <v>0</v>
      </c>
      <c r="L186" s="35">
        <f>K186+J186</f>
        <v>0</v>
      </c>
      <c r="M186" s="35"/>
      <c r="N186" s="36">
        <v>0</v>
      </c>
      <c r="O186" s="35">
        <f>N186+M186</f>
        <v>0</v>
      </c>
      <c r="P186" s="73" t="e">
        <f t="shared" si="41"/>
        <v>#DIV/0!</v>
      </c>
    </row>
    <row r="187" spans="1:16" ht="22.5">
      <c r="A187" s="17"/>
      <c r="B187" s="102" t="s">
        <v>222</v>
      </c>
      <c r="C187" s="102"/>
      <c r="D187" s="102"/>
      <c r="E187" s="102"/>
      <c r="F187" s="103"/>
      <c r="G187" s="34" t="s">
        <v>227</v>
      </c>
      <c r="H187" s="31" t="s">
        <v>228</v>
      </c>
      <c r="I187" s="32" t="s">
        <v>12</v>
      </c>
      <c r="J187" s="35">
        <f>J188</f>
        <v>0</v>
      </c>
      <c r="K187" s="35">
        <f>K188</f>
        <v>0</v>
      </c>
      <c r="L187" s="35">
        <f>L188</f>
        <v>0</v>
      </c>
      <c r="M187" s="35">
        <f t="shared" ref="M187:O187" si="44">M188</f>
        <v>0</v>
      </c>
      <c r="N187" s="35">
        <f t="shared" si="44"/>
        <v>0</v>
      </c>
      <c r="O187" s="35">
        <f t="shared" si="44"/>
        <v>0</v>
      </c>
      <c r="P187" s="73" t="e">
        <f t="shared" si="41"/>
        <v>#DIV/0!</v>
      </c>
    </row>
    <row r="188" spans="1:16" ht="15.75">
      <c r="A188" s="17"/>
      <c r="B188" s="100">
        <v>800</v>
      </c>
      <c r="C188" s="100"/>
      <c r="D188" s="100"/>
      <c r="E188" s="100"/>
      <c r="F188" s="101"/>
      <c r="G188" s="34" t="s">
        <v>108</v>
      </c>
      <c r="H188" s="31" t="s">
        <v>12</v>
      </c>
      <c r="I188" s="32">
        <v>800</v>
      </c>
      <c r="J188" s="35"/>
      <c r="K188" s="36">
        <v>0</v>
      </c>
      <c r="L188" s="35">
        <f>K188+J188</f>
        <v>0</v>
      </c>
      <c r="M188" s="35"/>
      <c r="N188" s="36">
        <v>0</v>
      </c>
      <c r="O188" s="35">
        <f>N188+M188</f>
        <v>0</v>
      </c>
      <c r="P188" s="73" t="e">
        <f t="shared" si="41"/>
        <v>#DIV/0!</v>
      </c>
    </row>
    <row r="189" spans="1:16" ht="33.75">
      <c r="A189" s="17"/>
      <c r="B189" s="102" t="s">
        <v>222</v>
      </c>
      <c r="C189" s="102"/>
      <c r="D189" s="102"/>
      <c r="E189" s="102"/>
      <c r="F189" s="103"/>
      <c r="G189" s="34" t="s">
        <v>229</v>
      </c>
      <c r="H189" s="31" t="s">
        <v>230</v>
      </c>
      <c r="I189" s="32" t="s">
        <v>12</v>
      </c>
      <c r="J189" s="35">
        <f>J190</f>
        <v>0</v>
      </c>
      <c r="K189" s="35">
        <f>K190</f>
        <v>350426.66000000003</v>
      </c>
      <c r="L189" s="35">
        <f>L190</f>
        <v>350426.66000000003</v>
      </c>
      <c r="M189" s="35">
        <f t="shared" ref="M189:O189" si="45">M190</f>
        <v>0</v>
      </c>
      <c r="N189" s="35">
        <f t="shared" si="45"/>
        <v>350426.66</v>
      </c>
      <c r="O189" s="35">
        <f t="shared" si="45"/>
        <v>350426.66</v>
      </c>
      <c r="P189" s="73">
        <f t="shared" si="41"/>
        <v>0.99999999999999989</v>
      </c>
    </row>
    <row r="190" spans="1:16" ht="15.75">
      <c r="A190" s="17"/>
      <c r="B190" s="100">
        <v>800</v>
      </c>
      <c r="C190" s="100"/>
      <c r="D190" s="100"/>
      <c r="E190" s="100"/>
      <c r="F190" s="101"/>
      <c r="G190" s="34" t="s">
        <v>108</v>
      </c>
      <c r="H190" s="31" t="s">
        <v>12</v>
      </c>
      <c r="I190" s="32">
        <v>800</v>
      </c>
      <c r="J190" s="35"/>
      <c r="K190" s="36">
        <f>209041.32+23999.95+79846.67+37538.72</f>
        <v>350426.66000000003</v>
      </c>
      <c r="L190" s="35">
        <f>K190+J190</f>
        <v>350426.66000000003</v>
      </c>
      <c r="M190" s="35"/>
      <c r="N190" s="36">
        <v>350426.66</v>
      </c>
      <c r="O190" s="35">
        <f>N190+M190</f>
        <v>350426.66</v>
      </c>
      <c r="P190" s="73">
        <f t="shared" si="41"/>
        <v>0.99999999999999989</v>
      </c>
    </row>
    <row r="191" spans="1:16" ht="15.75">
      <c r="A191" s="17"/>
      <c r="B191" s="102" t="s">
        <v>219</v>
      </c>
      <c r="C191" s="102"/>
      <c r="D191" s="102"/>
      <c r="E191" s="102"/>
      <c r="F191" s="103"/>
      <c r="G191" s="34" t="s">
        <v>231</v>
      </c>
      <c r="H191" s="31" t="s">
        <v>232</v>
      </c>
      <c r="I191" s="32" t="s">
        <v>12</v>
      </c>
      <c r="J191" s="35">
        <f>J192</f>
        <v>0</v>
      </c>
      <c r="K191" s="35">
        <f>K192</f>
        <v>125827.88</v>
      </c>
      <c r="L191" s="35">
        <f>L192</f>
        <v>125827.88</v>
      </c>
      <c r="M191" s="35">
        <f t="shared" ref="M191:O191" si="46">M192</f>
        <v>0</v>
      </c>
      <c r="N191" s="35">
        <f t="shared" si="46"/>
        <v>125827.88</v>
      </c>
      <c r="O191" s="35">
        <f t="shared" si="46"/>
        <v>125827.88</v>
      </c>
      <c r="P191" s="73">
        <f t="shared" si="41"/>
        <v>1</v>
      </c>
    </row>
    <row r="192" spans="1:16" ht="15.75">
      <c r="A192" s="17"/>
      <c r="B192" s="94">
        <v>100</v>
      </c>
      <c r="C192" s="94"/>
      <c r="D192" s="94"/>
      <c r="E192" s="94"/>
      <c r="F192" s="95"/>
      <c r="G192" s="34" t="s">
        <v>70</v>
      </c>
      <c r="H192" s="31" t="s">
        <v>12</v>
      </c>
      <c r="I192" s="32">
        <v>500</v>
      </c>
      <c r="J192" s="35"/>
      <c r="K192" s="36">
        <v>125827.88</v>
      </c>
      <c r="L192" s="35">
        <f>K192+J192</f>
        <v>125827.88</v>
      </c>
      <c r="M192" s="35"/>
      <c r="N192" s="36">
        <v>125827.88</v>
      </c>
      <c r="O192" s="35">
        <f>N192+M192</f>
        <v>125827.88</v>
      </c>
      <c r="P192" s="73">
        <f t="shared" si="41"/>
        <v>1</v>
      </c>
    </row>
    <row r="193" spans="1:16" ht="17.25" customHeight="1">
      <c r="A193" s="5"/>
      <c r="B193" s="59"/>
      <c r="C193" s="59"/>
      <c r="D193" s="59"/>
      <c r="E193" s="59"/>
      <c r="F193" s="60"/>
      <c r="G193" s="61" t="s">
        <v>233</v>
      </c>
      <c r="H193" s="62"/>
      <c r="I193" s="63"/>
      <c r="J193" s="88">
        <f>J170+J133+J63+J52+J24+J10+J15</f>
        <v>21536770.09</v>
      </c>
      <c r="K193" s="88">
        <f>K170+K133+K63+K52+K24+K10+K15</f>
        <v>34588126.910000004</v>
      </c>
      <c r="L193" s="88">
        <f>J193+K193</f>
        <v>56124897</v>
      </c>
      <c r="M193" s="88">
        <f>M170+M133+M63+M52+M24+M10+M15</f>
        <v>21494932.220000003</v>
      </c>
      <c r="N193" s="88">
        <f>N170+N133+N63+N52+N24+N10+N15</f>
        <v>34495919.700000003</v>
      </c>
      <c r="O193" s="88">
        <f>M193+N193</f>
        <v>55990851.920000002</v>
      </c>
      <c r="P193" s="73">
        <f t="shared" si="41"/>
        <v>0.9976116645701818</v>
      </c>
    </row>
    <row r="194" spans="1:16">
      <c r="A194" s="5"/>
      <c r="B194" s="64"/>
      <c r="C194" s="64"/>
      <c r="D194" s="64"/>
      <c r="E194" s="64"/>
      <c r="F194" s="64"/>
      <c r="G194" s="65" t="s">
        <v>234</v>
      </c>
      <c r="H194" s="66"/>
      <c r="I194" s="67"/>
      <c r="J194" s="89"/>
      <c r="K194" s="89"/>
      <c r="L194" s="89">
        <f>52000047-L193</f>
        <v>-4124850</v>
      </c>
      <c r="M194" s="89"/>
      <c r="N194" s="89"/>
      <c r="O194" s="89">
        <f>51849891.23-O193</f>
        <v>-4140960.6900000051</v>
      </c>
      <c r="P194" s="73">
        <f t="shared" si="41"/>
        <v>1.0039057638459592</v>
      </c>
    </row>
  </sheetData>
  <mergeCells count="180">
    <mergeCell ref="B188:F188"/>
    <mergeCell ref="B189:F189"/>
    <mergeCell ref="B190:F190"/>
    <mergeCell ref="B191:F191"/>
    <mergeCell ref="B192:F192"/>
    <mergeCell ref="B5:O5"/>
    <mergeCell ref="J7:L7"/>
    <mergeCell ref="M7:O7"/>
    <mergeCell ref="B182:F182"/>
    <mergeCell ref="B183:F183"/>
    <mergeCell ref="B184:F184"/>
    <mergeCell ref="B185:F185"/>
    <mergeCell ref="B186:F186"/>
    <mergeCell ref="B187:F187"/>
    <mergeCell ref="B176:F176"/>
    <mergeCell ref="B177:F177"/>
    <mergeCell ref="B178:F178"/>
    <mergeCell ref="B179:F179"/>
    <mergeCell ref="B180:F180"/>
    <mergeCell ref="B181:F181"/>
    <mergeCell ref="B170:F170"/>
    <mergeCell ref="B171:F171"/>
    <mergeCell ref="B172:F172"/>
    <mergeCell ref="B173:F173"/>
    <mergeCell ref="B174:F174"/>
    <mergeCell ref="B175:F175"/>
    <mergeCell ref="B164:F164"/>
    <mergeCell ref="B165:F165"/>
    <mergeCell ref="B166:F166"/>
    <mergeCell ref="B167:F167"/>
    <mergeCell ref="B168:F168"/>
    <mergeCell ref="B169:F169"/>
    <mergeCell ref="B158:F158"/>
    <mergeCell ref="B159:F159"/>
    <mergeCell ref="B160:F160"/>
    <mergeCell ref="B161:F161"/>
    <mergeCell ref="B162:F162"/>
    <mergeCell ref="B163:F163"/>
    <mergeCell ref="B152:F152"/>
    <mergeCell ref="B153:F153"/>
    <mergeCell ref="B154:F154"/>
    <mergeCell ref="B155:F155"/>
    <mergeCell ref="B156:F156"/>
    <mergeCell ref="B157:F157"/>
    <mergeCell ref="B145:F145"/>
    <mergeCell ref="B146:F146"/>
    <mergeCell ref="B147:F147"/>
    <mergeCell ref="B148:F148"/>
    <mergeCell ref="B149:F149"/>
    <mergeCell ref="B151:F151"/>
    <mergeCell ref="B139:F139"/>
    <mergeCell ref="B140:F140"/>
    <mergeCell ref="B141:F141"/>
    <mergeCell ref="B142:F142"/>
    <mergeCell ref="B143:F143"/>
    <mergeCell ref="B144:F144"/>
    <mergeCell ref="B133:F133"/>
    <mergeCell ref="B134:F134"/>
    <mergeCell ref="B135:F135"/>
    <mergeCell ref="B136:F136"/>
    <mergeCell ref="B137:F137"/>
    <mergeCell ref="B138:F138"/>
    <mergeCell ref="B127:F127"/>
    <mergeCell ref="B128:F128"/>
    <mergeCell ref="B129:F129"/>
    <mergeCell ref="B130:F130"/>
    <mergeCell ref="B131:F131"/>
    <mergeCell ref="B132:F132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B119:F119"/>
    <mergeCell ref="B120:F120"/>
    <mergeCell ref="B106:F106"/>
    <mergeCell ref="B109:F109"/>
    <mergeCell ref="B110:F110"/>
    <mergeCell ref="B111:F111"/>
    <mergeCell ref="B112:F112"/>
    <mergeCell ref="B114:F114"/>
    <mergeCell ref="B113:F113"/>
    <mergeCell ref="B107:F107"/>
    <mergeCell ref="B108:F108"/>
    <mergeCell ref="B100:F100"/>
    <mergeCell ref="B101:F101"/>
    <mergeCell ref="B102:F102"/>
    <mergeCell ref="B103:F103"/>
    <mergeCell ref="B104:F104"/>
    <mergeCell ref="B105:F105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B79:F79"/>
    <mergeCell ref="B80:F80"/>
    <mergeCell ref="B81:F81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58:F58"/>
    <mergeCell ref="B59:F59"/>
    <mergeCell ref="B60:F60"/>
    <mergeCell ref="B61:F61"/>
    <mergeCell ref="B62:F62"/>
    <mergeCell ref="B63:F63"/>
    <mergeCell ref="B52:F52"/>
    <mergeCell ref="B53:F53"/>
    <mergeCell ref="B54:F54"/>
    <mergeCell ref="B55:F55"/>
    <mergeCell ref="B56:F56"/>
    <mergeCell ref="B57:F57"/>
    <mergeCell ref="B45:F45"/>
    <mergeCell ref="B47:F47"/>
    <mergeCell ref="B48:F48"/>
    <mergeCell ref="B50:F50"/>
    <mergeCell ref="B51:F51"/>
    <mergeCell ref="B36:F36"/>
    <mergeCell ref="B37:F37"/>
    <mergeCell ref="B39:F39"/>
    <mergeCell ref="B40:F40"/>
    <mergeCell ref="B42:F42"/>
    <mergeCell ref="B44:F44"/>
    <mergeCell ref="B27:F27"/>
    <mergeCell ref="B28:F28"/>
    <mergeCell ref="B30:F30"/>
    <mergeCell ref="B31:F31"/>
    <mergeCell ref="B33:F33"/>
    <mergeCell ref="B34:F34"/>
    <mergeCell ref="B41:F4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B10:F10"/>
    <mergeCell ref="B11:F11"/>
    <mergeCell ref="B12:F12"/>
    <mergeCell ref="B13:F13"/>
    <mergeCell ref="G7:I7"/>
    <mergeCell ref="N1:P4"/>
    <mergeCell ref="P7:P8"/>
    <mergeCell ref="B20:F20"/>
    <mergeCell ref="B21:F21"/>
  </mergeCells>
  <printOptions horizontalCentered="1"/>
  <pageMargins left="0.59055118110236227" right="0.19685039370078741" top="0.78740157480314965" bottom="0.39370078740157483" header="0.51181102362204722" footer="0.51181102362204722"/>
  <pageSetup paperSize="9" scale="57" fitToHeight="8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№4 Табл.№1</vt:lpstr>
      <vt:lpstr>'Приложение №4 Табл.№1'!Заголовки_для_печати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1</cp:lastModifiedBy>
  <cp:lastPrinted>2021-04-23T09:31:16Z</cp:lastPrinted>
  <dcterms:created xsi:type="dcterms:W3CDTF">2021-04-23T09:20:13Z</dcterms:created>
  <dcterms:modified xsi:type="dcterms:W3CDTF">2022-04-25T10:36:23Z</dcterms:modified>
</cp:coreProperties>
</file>